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EFD64AF8-A989-4531-91A2-11F45555F679}" xr6:coauthVersionLast="47" xr6:coauthVersionMax="47" xr10:uidLastSave="{00000000-0000-0000-0000-000000000000}"/>
  <bookViews>
    <workbookView xWindow="-108" yWindow="-108" windowWidth="23256" windowHeight="12456" xr2:uid="{B44B3249-ADCF-CB44-8C1E-181EBA6D7EDD}"/>
  </bookViews>
  <sheets>
    <sheet name="Start Up Costs " sheetId="10" r:id="rId1"/>
    <sheet name="Income Statement Year 1 " sheetId="1" r:id="rId2"/>
    <sheet name="Cash Flow Year 1" sheetId="11" r:id="rId3"/>
    <sheet name="Income Statement Year 2" sheetId="12" r:id="rId4"/>
    <sheet name="Cash Flow Year 2" sheetId="13" r:id="rId5"/>
    <sheet name="Income Statement Year 3" sheetId="15" r:id="rId6"/>
    <sheet name="Cash Flow Year 3" sheetId="14" r:id="rId7"/>
    <sheet name="Balance Sheet Summary" sheetId="17" r:id="rId8"/>
    <sheet name="Assets" sheetId="18" state="hidden" r:id="rId9"/>
    <sheet name="Liabilities" sheetId="19" state="hidden" r:id="rId10"/>
    <sheet name="Categories" sheetId="20" state="hidden" r:id="rId11"/>
  </sheets>
  <externalReferences>
    <externalReference r:id="rId12"/>
  </externalReferences>
  <definedNames>
    <definedName name="ColumnTitle2">Assets[[#Headers],[DESCRIPTION]]</definedName>
    <definedName name="ColumnTitle3">Liabilities[[#Headers],[DESCRIPTION]]</definedName>
    <definedName name="FY_YEAR" localSheetId="8">[1]Summary!$C$3</definedName>
    <definedName name="FY_YEAR" localSheetId="10">[1]Summary!$C$3</definedName>
    <definedName name="FY_YEAR" localSheetId="9">[1]Summary!$C$3</definedName>
    <definedName name="FY_YEAR">'Balance Sheet Summary'!$C$3</definedName>
    <definedName name="FY_YEAR_2" localSheetId="8">[1]Summary!$D$3</definedName>
    <definedName name="FY_YEAR_2" localSheetId="10">[1]Summary!$D$3</definedName>
    <definedName name="FY_YEAR_2" localSheetId="9">[1]Summary!$D$3</definedName>
    <definedName name="FY_YEAR_2">'Balance Sheet Summary'!#REF!</definedName>
    <definedName name="_xlnm.Print_Titles" localSheetId="8">Assets!$2:$4</definedName>
    <definedName name="_xlnm.Print_Titles" localSheetId="7">'Balance Sheet Summary'!$2:$4</definedName>
    <definedName name="_xlnm.Print_Titles" localSheetId="10">'Categories'!$2:$4</definedName>
    <definedName name="_xlnm.Print_Titles" localSheetId="9">Liabilities!$2:$4</definedName>
    <definedName name="RowTitleRegion1..D12">'Balance Sheet Summary'!$B$8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7" l="1"/>
  <c r="D8" i="17" s="1"/>
  <c r="E5" i="17"/>
  <c r="E8" i="17" s="1"/>
  <c r="F5" i="19"/>
  <c r="F6" i="19"/>
  <c r="F7" i="19"/>
  <c r="F8" i="19"/>
  <c r="E5" i="19"/>
  <c r="E6" i="19"/>
  <c r="E7" i="19"/>
  <c r="E8" i="19"/>
  <c r="F6" i="18"/>
  <c r="F7" i="18" s="1"/>
  <c r="E6" i="18"/>
  <c r="F5" i="18"/>
  <c r="E5" i="18"/>
  <c r="D5" i="18"/>
  <c r="E3" i="17"/>
  <c r="F3" i="19"/>
  <c r="E3" i="19"/>
  <c r="D3" i="19"/>
  <c r="D3" i="18"/>
  <c r="F3" i="18"/>
  <c r="E3" i="18"/>
  <c r="D3" i="17"/>
  <c r="C3" i="17"/>
  <c r="F9" i="19" l="1"/>
  <c r="E6" i="17" s="1"/>
  <c r="E7" i="17" s="1"/>
  <c r="E9" i="19"/>
  <c r="D6" i="17" s="1"/>
  <c r="D7" i="17" s="1"/>
  <c r="E7" i="18"/>
  <c r="E9" i="17" l="1"/>
  <c r="E10" i="17" s="1"/>
  <c r="D9" i="17"/>
  <c r="D10" i="17" s="1"/>
  <c r="C6" i="15"/>
  <c r="D6" i="15"/>
  <c r="E6" i="15"/>
  <c r="F6" i="15"/>
  <c r="G6" i="15"/>
  <c r="H6" i="15"/>
  <c r="I6" i="15"/>
  <c r="J6" i="15"/>
  <c r="K6" i="15"/>
  <c r="L6" i="15"/>
  <c r="L7" i="15" s="1"/>
  <c r="M6" i="15"/>
  <c r="B6" i="15"/>
  <c r="C5" i="15"/>
  <c r="D5" i="15"/>
  <c r="E5" i="15"/>
  <c r="F5" i="15"/>
  <c r="G5" i="15"/>
  <c r="H5" i="15"/>
  <c r="I5" i="15"/>
  <c r="J5" i="15"/>
  <c r="K5" i="15"/>
  <c r="L5" i="15"/>
  <c r="M5" i="15"/>
  <c r="B5" i="15"/>
  <c r="C4" i="15"/>
  <c r="D4" i="15"/>
  <c r="E4" i="15"/>
  <c r="F4" i="15"/>
  <c r="G4" i="15"/>
  <c r="H4" i="15"/>
  <c r="I4" i="15"/>
  <c r="J4" i="15"/>
  <c r="K4" i="15"/>
  <c r="L4" i="15"/>
  <c r="M4" i="15"/>
  <c r="B4" i="15"/>
  <c r="C2" i="14"/>
  <c r="M14" i="15"/>
  <c r="L14" i="15"/>
  <c r="K14" i="15"/>
  <c r="J14" i="15"/>
  <c r="I14" i="15"/>
  <c r="H14" i="15"/>
  <c r="G14" i="15"/>
  <c r="F14" i="15"/>
  <c r="E14" i="15"/>
  <c r="D14" i="15"/>
  <c r="C14" i="15"/>
  <c r="B14" i="15"/>
  <c r="N13" i="15"/>
  <c r="N12" i="15"/>
  <c r="N11" i="15"/>
  <c r="N10" i="15"/>
  <c r="D7" i="15"/>
  <c r="P13" i="14"/>
  <c r="O13" i="14"/>
  <c r="N13" i="14"/>
  <c r="M13" i="14"/>
  <c r="L13" i="14"/>
  <c r="K13" i="14"/>
  <c r="J13" i="14"/>
  <c r="I13" i="14"/>
  <c r="H13" i="14"/>
  <c r="G13" i="14"/>
  <c r="F13" i="14"/>
  <c r="E13" i="14"/>
  <c r="P7" i="14"/>
  <c r="O7" i="14"/>
  <c r="N7" i="14"/>
  <c r="M7" i="14"/>
  <c r="L7" i="14"/>
  <c r="K7" i="14"/>
  <c r="J7" i="14"/>
  <c r="I7" i="14"/>
  <c r="H7" i="14"/>
  <c r="G7" i="14"/>
  <c r="F7" i="14"/>
  <c r="E7" i="14"/>
  <c r="N10" i="1"/>
  <c r="D5" i="19" s="1"/>
  <c r="C6" i="12"/>
  <c r="D6" i="12"/>
  <c r="E6" i="12"/>
  <c r="F6" i="12"/>
  <c r="G6" i="12"/>
  <c r="H6" i="12"/>
  <c r="I6" i="12"/>
  <c r="J6" i="12"/>
  <c r="K6" i="12"/>
  <c r="L6" i="12"/>
  <c r="M6" i="12"/>
  <c r="B6" i="12"/>
  <c r="C5" i="12"/>
  <c r="D5" i="12"/>
  <c r="E5" i="12"/>
  <c r="F5" i="12"/>
  <c r="G5" i="12"/>
  <c r="H5" i="12"/>
  <c r="I5" i="12"/>
  <c r="J5" i="12"/>
  <c r="K5" i="12"/>
  <c r="L5" i="12"/>
  <c r="M5" i="12"/>
  <c r="B5" i="12"/>
  <c r="C4" i="12"/>
  <c r="D4" i="12"/>
  <c r="E4" i="12"/>
  <c r="F4" i="12"/>
  <c r="G4" i="12"/>
  <c r="H4" i="12"/>
  <c r="I4" i="12"/>
  <c r="J4" i="12"/>
  <c r="K4" i="12"/>
  <c r="L4" i="12"/>
  <c r="M4" i="12"/>
  <c r="B4" i="12"/>
  <c r="P13" i="13"/>
  <c r="O13" i="13"/>
  <c r="N13" i="13"/>
  <c r="M13" i="13"/>
  <c r="L13" i="13"/>
  <c r="K13" i="13"/>
  <c r="J13" i="13"/>
  <c r="I13" i="13"/>
  <c r="H13" i="13"/>
  <c r="H14" i="13" s="1"/>
  <c r="G13" i="13"/>
  <c r="F13" i="13"/>
  <c r="E13" i="13"/>
  <c r="P7" i="13"/>
  <c r="O7" i="13"/>
  <c r="N7" i="13"/>
  <c r="M7" i="13"/>
  <c r="L7" i="13"/>
  <c r="K7" i="13"/>
  <c r="J7" i="13"/>
  <c r="I7" i="13"/>
  <c r="H7" i="13"/>
  <c r="G7" i="13"/>
  <c r="F7" i="13"/>
  <c r="E7" i="13"/>
  <c r="M14" i="12"/>
  <c r="L14" i="12"/>
  <c r="K14" i="12"/>
  <c r="J14" i="12"/>
  <c r="I14" i="12"/>
  <c r="H14" i="12"/>
  <c r="G14" i="12"/>
  <c r="F14" i="12"/>
  <c r="E14" i="12"/>
  <c r="D14" i="12"/>
  <c r="C14" i="12"/>
  <c r="B14" i="12"/>
  <c r="N13" i="12"/>
  <c r="N12" i="12"/>
  <c r="N11" i="12"/>
  <c r="N10" i="12"/>
  <c r="I7" i="12"/>
  <c r="B7" i="1"/>
  <c r="C6" i="1"/>
  <c r="D6" i="1"/>
  <c r="E6" i="1"/>
  <c r="F6" i="1"/>
  <c r="G6" i="1"/>
  <c r="H6" i="1"/>
  <c r="I6" i="1"/>
  <c r="J6" i="1"/>
  <c r="K6" i="1"/>
  <c r="L6" i="1"/>
  <c r="M6" i="1"/>
  <c r="B6" i="1"/>
  <c r="C5" i="1"/>
  <c r="D5" i="1"/>
  <c r="E5" i="1"/>
  <c r="F5" i="1"/>
  <c r="G5" i="1"/>
  <c r="H5" i="1"/>
  <c r="I5" i="1"/>
  <c r="J5" i="1"/>
  <c r="K5" i="1"/>
  <c r="L5" i="1"/>
  <c r="M5" i="1"/>
  <c r="B5" i="1"/>
  <c r="B4" i="1"/>
  <c r="C4" i="1"/>
  <c r="C7" i="1" s="1"/>
  <c r="D4" i="1"/>
  <c r="E4" i="1"/>
  <c r="F4" i="1"/>
  <c r="G4" i="1"/>
  <c r="H4" i="1"/>
  <c r="I4" i="1"/>
  <c r="J4" i="1"/>
  <c r="K4" i="1"/>
  <c r="K7" i="1" s="1"/>
  <c r="L4" i="1"/>
  <c r="M4" i="1"/>
  <c r="E13" i="11"/>
  <c r="F13" i="11"/>
  <c r="G13" i="11"/>
  <c r="H13" i="11"/>
  <c r="I13" i="11"/>
  <c r="J13" i="11"/>
  <c r="K13" i="11"/>
  <c r="L13" i="11"/>
  <c r="M13" i="11"/>
  <c r="N13" i="11"/>
  <c r="O13" i="11"/>
  <c r="P13" i="11"/>
  <c r="J7" i="11"/>
  <c r="F7" i="11"/>
  <c r="G7" i="11"/>
  <c r="H7" i="11"/>
  <c r="I7" i="11"/>
  <c r="K7" i="11"/>
  <c r="L7" i="11"/>
  <c r="M7" i="11"/>
  <c r="N7" i="11"/>
  <c r="O7" i="11"/>
  <c r="P7" i="11"/>
  <c r="E7" i="11"/>
  <c r="C14" i="1"/>
  <c r="D14" i="1"/>
  <c r="E14" i="1"/>
  <c r="F14" i="1"/>
  <c r="G14" i="1"/>
  <c r="H14" i="1"/>
  <c r="I14" i="1"/>
  <c r="J14" i="1"/>
  <c r="K14" i="1"/>
  <c r="L14" i="1"/>
  <c r="M14" i="1"/>
  <c r="B14" i="1"/>
  <c r="N13" i="1"/>
  <c r="D8" i="19" s="1"/>
  <c r="N12" i="1"/>
  <c r="D7" i="19" s="1"/>
  <c r="N11" i="1"/>
  <c r="D6" i="19" s="1"/>
  <c r="B12" i="10"/>
  <c r="B21" i="10"/>
  <c r="G7" i="1" l="1"/>
  <c r="D7" i="1"/>
  <c r="I7" i="1"/>
  <c r="D9" i="19"/>
  <c r="C6" i="17" s="1"/>
  <c r="J7" i="1"/>
  <c r="N14" i="15"/>
  <c r="D16" i="15"/>
  <c r="D18" i="15" s="1"/>
  <c r="L16" i="15"/>
  <c r="L18" i="15" s="1"/>
  <c r="N14" i="14"/>
  <c r="G14" i="14"/>
  <c r="P14" i="14"/>
  <c r="O14" i="14"/>
  <c r="M14" i="14"/>
  <c r="L14" i="14"/>
  <c r="K14" i="14"/>
  <c r="J14" i="14"/>
  <c r="I14" i="14"/>
  <c r="H14" i="14"/>
  <c r="F14" i="14"/>
  <c r="E14" i="14"/>
  <c r="E16" i="14" s="1"/>
  <c r="F2" i="14" s="1"/>
  <c r="M7" i="15"/>
  <c r="M16" i="15" s="1"/>
  <c r="M18" i="15" s="1"/>
  <c r="K7" i="15"/>
  <c r="K16" i="15" s="1"/>
  <c r="K18" i="15" s="1"/>
  <c r="F7" i="15"/>
  <c r="F16" i="15" s="1"/>
  <c r="F18" i="15" s="1"/>
  <c r="E7" i="15"/>
  <c r="E16" i="15" s="1"/>
  <c r="E18" i="15" s="1"/>
  <c r="C7" i="15"/>
  <c r="C16" i="15" s="1"/>
  <c r="C18" i="15" s="1"/>
  <c r="N6" i="15"/>
  <c r="I7" i="15"/>
  <c r="I16" i="15" s="1"/>
  <c r="I18" i="15" s="1"/>
  <c r="J7" i="15"/>
  <c r="J16" i="15" s="1"/>
  <c r="J18" i="15" s="1"/>
  <c r="H7" i="15"/>
  <c r="H16" i="15" s="1"/>
  <c r="H18" i="15" s="1"/>
  <c r="G7" i="15"/>
  <c r="G16" i="15" s="1"/>
  <c r="G18" i="15" s="1"/>
  <c r="B7" i="15"/>
  <c r="B16" i="15" s="1"/>
  <c r="B18" i="15" s="1"/>
  <c r="N4" i="15"/>
  <c r="N5" i="15"/>
  <c r="E14" i="13"/>
  <c r="H7" i="12"/>
  <c r="H16" i="12" s="1"/>
  <c r="H18" i="12" s="1"/>
  <c r="L14" i="13"/>
  <c r="P14" i="13"/>
  <c r="M7" i="12"/>
  <c r="M16" i="12" s="1"/>
  <c r="M18" i="12" s="1"/>
  <c r="O14" i="13"/>
  <c r="N14" i="13"/>
  <c r="M14" i="13"/>
  <c r="K14" i="13"/>
  <c r="G7" i="12"/>
  <c r="J14" i="13"/>
  <c r="F7" i="12"/>
  <c r="F16" i="12" s="1"/>
  <c r="F18" i="12" s="1"/>
  <c r="I14" i="13"/>
  <c r="G14" i="13"/>
  <c r="F14" i="13"/>
  <c r="B16" i="1"/>
  <c r="B18" i="1" s="1"/>
  <c r="N4" i="1"/>
  <c r="I14" i="11"/>
  <c r="H7" i="1"/>
  <c r="N6" i="1"/>
  <c r="L7" i="1"/>
  <c r="F7" i="1"/>
  <c r="E7" i="1"/>
  <c r="E14" i="11"/>
  <c r="M7" i="1"/>
  <c r="N5" i="1"/>
  <c r="P14" i="11"/>
  <c r="O14" i="11"/>
  <c r="N14" i="11"/>
  <c r="I16" i="12"/>
  <c r="I18" i="12" s="1"/>
  <c r="G16" i="12"/>
  <c r="G18" i="12" s="1"/>
  <c r="N14" i="12"/>
  <c r="E7" i="12"/>
  <c r="E16" i="12" s="1"/>
  <c r="E18" i="12" s="1"/>
  <c r="J14" i="11"/>
  <c r="M14" i="11"/>
  <c r="B7" i="12"/>
  <c r="B16" i="12" s="1"/>
  <c r="B18" i="12" s="1"/>
  <c r="J7" i="12"/>
  <c r="J16" i="12" s="1"/>
  <c r="J18" i="12" s="1"/>
  <c r="L14" i="11"/>
  <c r="C7" i="12"/>
  <c r="C16" i="12" s="1"/>
  <c r="C18" i="12" s="1"/>
  <c r="K7" i="12"/>
  <c r="K16" i="12" s="1"/>
  <c r="K18" i="12" s="1"/>
  <c r="K14" i="11"/>
  <c r="D7" i="12"/>
  <c r="D16" i="12" s="1"/>
  <c r="D18" i="12" s="1"/>
  <c r="L7" i="12"/>
  <c r="L16" i="12" s="1"/>
  <c r="L18" i="12" s="1"/>
  <c r="N6" i="12"/>
  <c r="N5" i="12"/>
  <c r="E16" i="13"/>
  <c r="N4" i="12"/>
  <c r="F14" i="11"/>
  <c r="G14" i="11"/>
  <c r="H14" i="11"/>
  <c r="N14" i="1"/>
  <c r="E16" i="11"/>
  <c r="E17" i="11" s="1"/>
  <c r="F16" i="14" l="1"/>
  <c r="G2" i="14" s="1"/>
  <c r="G16" i="14" s="1"/>
  <c r="H2" i="14" s="1"/>
  <c r="H16" i="14" s="1"/>
  <c r="I2" i="14" s="1"/>
  <c r="I16" i="14" s="1"/>
  <c r="E17" i="14"/>
  <c r="N7" i="15"/>
  <c r="N16" i="15" s="1"/>
  <c r="N18" i="15" s="1"/>
  <c r="F2" i="13"/>
  <c r="E17" i="13"/>
  <c r="N7" i="1"/>
  <c r="N7" i="12"/>
  <c r="N16" i="12" s="1"/>
  <c r="N18" i="12" s="1"/>
  <c r="F16" i="13"/>
  <c r="G2" i="13" s="1"/>
  <c r="F2" i="11"/>
  <c r="F16" i="11" s="1"/>
  <c r="F17" i="11" s="1"/>
  <c r="N16" i="1" l="1"/>
  <c r="N18" i="1" s="1"/>
  <c r="D6" i="18"/>
  <c r="D7" i="18" s="1"/>
  <c r="C5" i="17" s="1"/>
  <c r="F17" i="14"/>
  <c r="J2" i="14"/>
  <c r="J16" i="14" s="1"/>
  <c r="I17" i="14"/>
  <c r="H17" i="14"/>
  <c r="G17" i="14"/>
  <c r="G16" i="13"/>
  <c r="H2" i="13" s="1"/>
  <c r="H16" i="13" s="1"/>
  <c r="G2" i="11"/>
  <c r="G16" i="11" s="1"/>
  <c r="G17" i="11" s="1"/>
  <c r="C8" i="17" l="1"/>
  <c r="C7" i="17"/>
  <c r="C9" i="17" s="1"/>
  <c r="K2" i="14"/>
  <c r="K16" i="14" s="1"/>
  <c r="J17" i="14"/>
  <c r="I2" i="13"/>
  <c r="I16" i="13" s="1"/>
  <c r="H2" i="11"/>
  <c r="H16" i="11" s="1"/>
  <c r="H17" i="11" s="1"/>
  <c r="C10" i="17" l="1"/>
  <c r="L2" i="14"/>
  <c r="L16" i="14" s="1"/>
  <c r="K17" i="14"/>
  <c r="J2" i="13"/>
  <c r="J16" i="13" s="1"/>
  <c r="I2" i="11"/>
  <c r="I16" i="11" s="1"/>
  <c r="I17" i="11" s="1"/>
  <c r="M2" i="14" l="1"/>
  <c r="M16" i="14" s="1"/>
  <c r="L17" i="14"/>
  <c r="K2" i="13"/>
  <c r="K16" i="13" s="1"/>
  <c r="J2" i="11"/>
  <c r="J16" i="11" s="1"/>
  <c r="J17" i="11" s="1"/>
  <c r="N2" i="14" l="1"/>
  <c r="N16" i="14" s="1"/>
  <c r="M17" i="14"/>
  <c r="L2" i="13"/>
  <c r="L16" i="13" s="1"/>
  <c r="K2" i="11"/>
  <c r="K16" i="11" s="1"/>
  <c r="K17" i="11" s="1"/>
  <c r="O2" i="14" l="1"/>
  <c r="O16" i="14" s="1"/>
  <c r="N17" i="14"/>
  <c r="M2" i="13"/>
  <c r="M16" i="13" s="1"/>
  <c r="L2" i="11"/>
  <c r="L16" i="11" s="1"/>
  <c r="L17" i="11" s="1"/>
  <c r="P2" i="14" l="1"/>
  <c r="P16" i="14" s="1"/>
  <c r="P17" i="14" s="1"/>
  <c r="O17" i="14"/>
  <c r="N2" i="13"/>
  <c r="N16" i="13" s="1"/>
  <c r="M2" i="11"/>
  <c r="M16" i="11" s="1"/>
  <c r="M17" i="11" s="1"/>
  <c r="O2" i="13" l="1"/>
  <c r="O16" i="13" s="1"/>
  <c r="N2" i="11"/>
  <c r="N16" i="11" s="1"/>
  <c r="N17" i="11" s="1"/>
  <c r="P2" i="13" l="1"/>
  <c r="P16" i="13" s="1"/>
  <c r="O2" i="11"/>
  <c r="O16" i="11" s="1"/>
  <c r="O17" i="11" s="1"/>
  <c r="P2" i="11" l="1"/>
  <c r="P16" i="11" s="1"/>
  <c r="I16" i="1"/>
  <c r="I18" i="1" s="1"/>
  <c r="F16" i="1"/>
  <c r="F18" i="1" s="1"/>
  <c r="G16" i="1"/>
  <c r="G18" i="1" s="1"/>
  <c r="K16" i="1"/>
  <c r="K18" i="1" s="1"/>
  <c r="D16" i="1"/>
  <c r="D18" i="1" s="1"/>
  <c r="L16" i="1"/>
  <c r="L18" i="1" s="1"/>
  <c r="E16" i="1"/>
  <c r="E18" i="1" s="1"/>
  <c r="C16" i="1"/>
  <c r="C18" i="1" s="1"/>
  <c r="H16" i="1"/>
  <c r="H18" i="1" s="1"/>
  <c r="M16" i="1"/>
  <c r="M18" i="1" s="1"/>
  <c r="J16" i="1"/>
  <c r="J18" i="1" s="1"/>
  <c r="P17" i="11" l="1"/>
  <c r="C2" i="13" s="1"/>
  <c r="N17" i="13" l="1"/>
  <c r="I17" i="13"/>
  <c r="O17" i="13"/>
  <c r="L17" i="13"/>
  <c r="J17" i="13"/>
  <c r="G17" i="13"/>
  <c r="F17" i="13"/>
  <c r="M17" i="13"/>
  <c r="H17" i="13"/>
  <c r="K17" i="13"/>
  <c r="P1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" authorId="0" shapeId="0" xr:uid="{5C925D2C-0232-A54F-90D6-A65E8CD20EDE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3" authorId="0" shapeId="0" xr:uid="{7C1FD78D-9309-5F4F-A28C-54ADD15F8F2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8" authorId="0" shapeId="0" xr:uid="{2C7C0730-9ED2-274F-9004-AE8D91D5B6A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D16" authorId="0" shapeId="0" xr:uid="{FC0070E0-A63E-C749-A1EC-99932E4A9F5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" authorId="0" shapeId="0" xr:uid="{020922FE-2068-4E32-AEB1-0775320D2B10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3" authorId="0" shapeId="0" xr:uid="{1BEFC3D9-693B-428A-BA7E-B820D870B12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8" authorId="0" shapeId="0" xr:uid="{3ABF6A92-6CCB-4DF7-9042-98D5A3B29A4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D16" authorId="0" shapeId="0" xr:uid="{CDB27C34-5A9E-4731-92C5-3574065FC7D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" authorId="0" shapeId="0" xr:uid="{4F5D82EA-4592-4E44-8A1F-37CC6CB1FA7F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3" authorId="0" shapeId="0" xr:uid="{D74A084E-1F3A-4DA7-AAC2-253432E411A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8" authorId="0" shapeId="0" xr:uid="{AC7184B5-1333-47BF-BF06-6FEF05B91A7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D16" authorId="0" shapeId="0" xr:uid="{53BD3459-DE74-4FEC-8E42-AC2082375C8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sharedStrings.xml><?xml version="1.0" encoding="utf-8"?>
<sst xmlns="http://schemas.openxmlformats.org/spreadsheetml/2006/main" count="205" uniqueCount="85">
  <si>
    <t xml:space="preserve">Income Statement Year 1 </t>
  </si>
  <si>
    <t xml:space="preserve">Revenue </t>
  </si>
  <si>
    <t xml:space="preserve">Expenses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</si>
  <si>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</si>
  <si>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</si>
  <si>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</si>
  <si>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</si>
  <si>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</si>
  <si>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</si>
  <si>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</si>
  <si>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</si>
  <si>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</si>
  <si>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</si>
  <si>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</si>
  <si>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</si>
  <si>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</si>
  <si>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Start Up Costs </t>
  </si>
  <si>
    <t xml:space="preserve">Cost </t>
  </si>
  <si>
    <t xml:space="preserve">Item Description </t>
  </si>
  <si>
    <t xml:space="preserve">Owner Contributions </t>
  </si>
  <si>
    <t xml:space="preserve">Past Purchases Items Already Bought for the Business </t>
  </si>
  <si>
    <t xml:space="preserve">Funding Sources </t>
  </si>
  <si>
    <t xml:space="preserve">Start up costs total </t>
  </si>
  <si>
    <t xml:space="preserve">Total Start Up Costs </t>
  </si>
  <si>
    <t xml:space="preserve">Total Expenses </t>
  </si>
  <si>
    <t xml:space="preserve">Net Profit Before Tax </t>
  </si>
  <si>
    <t xml:space="preserve">Estimated Income Tax % </t>
  </si>
  <si>
    <t>Net Profit After Tax</t>
  </si>
  <si>
    <t xml:space="preserve">Total Funding Sources </t>
  </si>
  <si>
    <t>Condiments</t>
  </si>
  <si>
    <t>Cookware set</t>
  </si>
  <si>
    <t>Cooking utensils</t>
  </si>
  <si>
    <t>Partner's investment</t>
  </si>
  <si>
    <t>Product Packaging Materials</t>
  </si>
  <si>
    <t>Inventory of Fresh Pasta Ingredients</t>
  </si>
  <si>
    <t>Website and ecommerce platform setup</t>
  </si>
  <si>
    <t>Commercial grade pasta equipment</t>
  </si>
  <si>
    <t>Gas and utilities</t>
  </si>
  <si>
    <t>Marketing supplies</t>
  </si>
  <si>
    <t>Menu Sales</t>
  </si>
  <si>
    <t>Approximate Net Income</t>
  </si>
  <si>
    <t>Cash at the end of the period:</t>
  </si>
  <si>
    <t>Total Changes in cash</t>
  </si>
  <si>
    <t>Total Operating Expenses:</t>
  </si>
  <si>
    <t>Utilities</t>
  </si>
  <si>
    <t>Cost of Goods Sold</t>
  </si>
  <si>
    <t>Expenses (CASH OUT)</t>
  </si>
  <si>
    <t>Total Income:</t>
  </si>
  <si>
    <t>Income Sources (CASH IN)</t>
  </si>
  <si>
    <t>Cash at the Beginning of the period</t>
  </si>
  <si>
    <t xml:space="preserve">Period (Month): </t>
  </si>
  <si>
    <t>Price</t>
  </si>
  <si>
    <t>Promotional Sales</t>
  </si>
  <si>
    <t>Seasonal/Special Sales</t>
  </si>
  <si>
    <t>Gross Revenues</t>
  </si>
  <si>
    <t>-</t>
  </si>
  <si>
    <t>Car expense</t>
  </si>
  <si>
    <t>Advertising and Marketing</t>
  </si>
  <si>
    <t>Car expense for delivery</t>
  </si>
  <si>
    <t>Income Statement Year 2</t>
  </si>
  <si>
    <t>Income Statement Year 3</t>
  </si>
  <si>
    <t xml:space="preserve">BALANCE SHEET </t>
  </si>
  <si>
    <t>ASSET TYPE</t>
  </si>
  <si>
    <t>CURRENT YEAR</t>
  </si>
  <si>
    <t>Current assets</t>
  </si>
  <si>
    <t>Fixed assets</t>
  </si>
  <si>
    <t>Other assets</t>
  </si>
  <si>
    <t>Current liabilities</t>
  </si>
  <si>
    <t>Long-term liabilities</t>
  </si>
  <si>
    <t>Owner equity</t>
  </si>
  <si>
    <t>TOTAL ASSETS</t>
  </si>
  <si>
    <t>TOTAL LIABILITIES &amp; STOCKHOLDER EQUITY</t>
  </si>
  <si>
    <t>BALANCE</t>
  </si>
  <si>
    <t>Cash</t>
  </si>
  <si>
    <t>DESCRIPTION</t>
  </si>
  <si>
    <t>ASSETS</t>
  </si>
  <si>
    <t>LIABILITY TYPE</t>
  </si>
  <si>
    <t>LIABILITIES</t>
  </si>
  <si>
    <t>CATEGORIES</t>
  </si>
  <si>
    <t>YEAR1</t>
  </si>
  <si>
    <t>YEAR2</t>
  </si>
  <si>
    <t>Cost of Good Sold</t>
  </si>
  <si>
    <t>Car expenses (fuel costs)</t>
  </si>
  <si>
    <t>Revenues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</si>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</sst>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0_);\-0_)"/>
  </numFmts>
  <fonts count="2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FFFFFF"/>
      <name val="Calibri"/>
      <family val="2"/>
    </font>
    <font>
      <sz val="10"/>
      <color rgb="FF00000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b/>
      <sz val="28"/>
      <color theme="4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12"/>
      <color theme="1" tint="0.14993743705557422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theme="1" tint="0.14993743705557422"/>
      <name val="Calibri Light"/>
      <family val="2"/>
      <scheme val="major"/>
    </font>
    <font>
      <sz val="11"/>
      <color theme="3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 tint="0.14993743705557422"/>
      <name val="Calibri"/>
      <family val="2"/>
      <scheme val="minor"/>
    </font>
    <font>
      <b/>
      <sz val="12"/>
      <color theme="1" tint="0.14993743705557422"/>
      <name val="Calibri Light"/>
      <family val="2"/>
      <scheme val="major"/>
    </font>
    <font>
      <b/>
      <sz val="28"/>
      <color theme="4"/>
      <name val="Calibri"/>
      <family val="2"/>
      <scheme val="minor"/>
    </font>
    <font>
      <b/>
      <sz val="12"/>
      <color theme="1" tint="0.14993743705557422"/>
      <name val="Calibri"/>
      <family val="2"/>
      <scheme val="minor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 tint="0.14996795556505021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/>
      <right style="dashed">
        <color theme="2" tint="-9.9948118533890809E-2"/>
      </right>
      <top/>
      <bottom style="thin">
        <color theme="4"/>
      </bottom>
      <diagonal/>
    </border>
    <border>
      <left/>
      <right/>
      <top style="thin">
        <color theme="3" tint="0.749961851863155"/>
      </top>
      <bottom style="thin">
        <color theme="3" tint="0.749961851863155"/>
      </bottom>
      <diagonal/>
    </border>
    <border>
      <left/>
      <right style="dashed">
        <color theme="2" tint="-9.9948118533890809E-2"/>
      </right>
      <top style="thin">
        <color theme="4"/>
      </top>
      <bottom style="medium">
        <color theme="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>
      <alignment horizontal="left" vertical="center" wrapText="1" indent="1"/>
    </xf>
    <xf numFmtId="0" fontId="15" fillId="0" borderId="3" applyNumberFormat="0" applyFont="0" applyFill="0" applyBorder="0" applyAlignment="0" applyProtection="0"/>
    <xf numFmtId="0" fontId="17" fillId="0" borderId="4" applyNumberFormat="0" applyFill="0" applyProtection="0">
      <alignment horizontal="right" vertical="center" indent="1"/>
    </xf>
    <xf numFmtId="0" fontId="19" fillId="0" borderId="0" applyNumberFormat="0" applyFill="0" applyBorder="0" applyProtection="0">
      <alignment vertical="center"/>
    </xf>
    <xf numFmtId="38" fontId="14" fillId="0" borderId="0" applyFont="0" applyFill="0" applyBorder="0" applyProtection="0">
      <alignment horizontal="right" vertical="center" indent="1"/>
    </xf>
    <xf numFmtId="0" fontId="20" fillId="6" borderId="5" applyNumberFormat="0" applyProtection="0">
      <alignment horizontal="left" vertical="center"/>
    </xf>
    <xf numFmtId="0" fontId="22" fillId="10" borderId="7" applyNumberFormat="0" applyProtection="0">
      <alignment horizontal="left" vertical="center"/>
    </xf>
  </cellStyleXfs>
  <cellXfs count="88">
    <xf numFmtId="0" fontId="0" fillId="0" borderId="0" xfId="0"/>
    <xf numFmtId="44" fontId="0" fillId="0" borderId="0" xfId="1" applyFont="1"/>
    <xf numFmtId="0" fontId="1" fillId="4" borderId="0" xfId="0" applyFont="1" applyFill="1" applyAlignment="1">
      <alignment horizontal="center"/>
    </xf>
    <xf numFmtId="44" fontId="1" fillId="4" borderId="0" xfId="1" applyFont="1" applyFill="1" applyAlignment="1">
      <alignment horizontal="center"/>
    </xf>
    <xf numFmtId="0" fontId="1" fillId="5" borderId="0" xfId="0" applyFont="1" applyFill="1"/>
    <xf numFmtId="0" fontId="4" fillId="0" borderId="0" xfId="0" applyFont="1"/>
    <xf numFmtId="164" fontId="4" fillId="0" borderId="0" xfId="2" applyFont="1"/>
    <xf numFmtId="165" fontId="4" fillId="0" borderId="0" xfId="2" applyNumberFormat="1" applyFont="1"/>
    <xf numFmtId="0" fontId="6" fillId="0" borderId="0" xfId="0" applyFont="1"/>
    <xf numFmtId="165" fontId="7" fillId="6" borderId="0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0" fontId="0" fillId="0" borderId="0" xfId="1" applyNumberFormat="1" applyFont="1"/>
    <xf numFmtId="44" fontId="0" fillId="0" borderId="0" xfId="1" applyFont="1" applyAlignment="1">
      <alignment horizontal="center"/>
    </xf>
    <xf numFmtId="0" fontId="1" fillId="0" borderId="0" xfId="1" applyNumberFormat="1" applyFont="1"/>
    <xf numFmtId="44" fontId="0" fillId="2" borderId="0" xfId="1" applyFont="1" applyFill="1"/>
    <xf numFmtId="44" fontId="5" fillId="0" borderId="0" xfId="1" applyFont="1"/>
    <xf numFmtId="44" fontId="4" fillId="0" borderId="0" xfId="1" applyFont="1"/>
    <xf numFmtId="44" fontId="6" fillId="0" borderId="0" xfId="1" applyFont="1"/>
    <xf numFmtId="0" fontId="4" fillId="0" borderId="0" xfId="0" applyFont="1" applyAlignment="1">
      <alignment horizontal="left"/>
    </xf>
    <xf numFmtId="0" fontId="1" fillId="2" borderId="0" xfId="0" applyFont="1" applyFill="1"/>
    <xf numFmtId="0" fontId="12" fillId="7" borderId="0" xfId="0" applyFont="1" applyFill="1"/>
    <xf numFmtId="44" fontId="13" fillId="7" borderId="0" xfId="1" applyFont="1" applyFill="1"/>
    <xf numFmtId="44" fontId="5" fillId="6" borderId="0" xfId="1" applyFont="1" applyFill="1"/>
    <xf numFmtId="44" fontId="4" fillId="6" borderId="1" xfId="1" applyFont="1" applyFill="1" applyBorder="1"/>
    <xf numFmtId="0" fontId="0" fillId="5" borderId="0" xfId="0" applyFill="1"/>
    <xf numFmtId="0" fontId="13" fillId="5" borderId="0" xfId="0" applyFont="1" applyFill="1"/>
    <xf numFmtId="44" fontId="0" fillId="5" borderId="0" xfId="1" applyFont="1" applyFill="1"/>
    <xf numFmtId="0" fontId="12" fillId="5" borderId="0" xfId="0" applyFont="1" applyFill="1"/>
    <xf numFmtId="0" fontId="6" fillId="0" borderId="0" xfId="0" applyFont="1" applyAlignment="1">
      <alignment horizontal="left"/>
    </xf>
    <xf numFmtId="44" fontId="4" fillId="0" borderId="0" xfId="1" applyFont="1" applyAlignment="1"/>
    <xf numFmtId="0" fontId="5" fillId="0" borderId="0" xfId="0" applyFont="1" applyAlignment="1">
      <alignment horizontal="left"/>
    </xf>
    <xf numFmtId="0" fontId="0" fillId="5" borderId="0" xfId="0" applyFill="1" applyAlignment="1">
      <alignment horizontal="center"/>
    </xf>
    <xf numFmtId="0" fontId="14" fillId="0" borderId="0" xfId="3">
      <alignment horizontal="left" vertical="center" wrapText="1" indent="1"/>
    </xf>
    <xf numFmtId="0" fontId="14" fillId="8" borderId="0" xfId="3" applyFill="1">
      <alignment horizontal="left" vertical="center" wrapText="1" indent="1"/>
    </xf>
    <xf numFmtId="0" fontId="16" fillId="8" borderId="0" xfId="4" applyFont="1" applyFill="1" applyBorder="1" applyAlignment="1" applyProtection="1">
      <alignment horizontal="left" indent="1"/>
    </xf>
    <xf numFmtId="0" fontId="17" fillId="8" borderId="0" xfId="3" applyFont="1" applyFill="1">
      <alignment horizontal="left" vertical="center" wrapText="1" indent="1"/>
    </xf>
    <xf numFmtId="0" fontId="3" fillId="8" borderId="0" xfId="4" applyFont="1" applyFill="1" applyBorder="1" applyAlignment="1" applyProtection="1">
      <alignment horizontal="left" vertical="center" indent="1"/>
    </xf>
    <xf numFmtId="0" fontId="18" fillId="8" borderId="0" xfId="5" applyFont="1" applyFill="1" applyBorder="1">
      <alignment horizontal="right" vertical="center" indent="1"/>
    </xf>
    <xf numFmtId="0" fontId="18" fillId="8" borderId="0" xfId="5" applyFont="1" applyFill="1" applyBorder="1" applyAlignment="1">
      <alignment horizontal="right" vertical="center" indent="2"/>
    </xf>
    <xf numFmtId="0" fontId="17" fillId="0" borderId="0" xfId="3" applyFont="1">
      <alignment horizontal="left" vertical="center" wrapText="1" indent="1"/>
    </xf>
    <xf numFmtId="0" fontId="19" fillId="0" borderId="0" xfId="6" applyFill="1" applyBorder="1" applyAlignment="1">
      <alignment horizontal="left" vertical="center" indent="2"/>
    </xf>
    <xf numFmtId="0" fontId="17" fillId="0" borderId="0" xfId="3" applyFont="1" applyAlignment="1">
      <alignment horizontal="left" vertical="center" wrapText="1" indent="2"/>
    </xf>
    <xf numFmtId="0" fontId="21" fillId="9" borderId="6" xfId="8" applyFont="1" applyFill="1" applyBorder="1" applyAlignment="1">
      <alignment horizontal="left" vertical="center" indent="2"/>
    </xf>
    <xf numFmtId="0" fontId="21" fillId="8" borderId="6" xfId="9" applyFont="1" applyFill="1" applyBorder="1" applyAlignment="1">
      <alignment horizontal="left" vertical="center" indent="2"/>
    </xf>
    <xf numFmtId="0" fontId="14" fillId="0" borderId="0" xfId="3" applyAlignment="1">
      <alignment vertical="center"/>
    </xf>
    <xf numFmtId="0" fontId="14" fillId="8" borderId="0" xfId="3" applyFill="1" applyAlignment="1">
      <alignment vertical="center"/>
    </xf>
    <xf numFmtId="0" fontId="23" fillId="0" borderId="0" xfId="6" applyFont="1" applyFill="1" applyBorder="1" applyAlignment="1">
      <alignment horizontal="right" vertical="center" indent="2"/>
    </xf>
    <xf numFmtId="0" fontId="23" fillId="0" borderId="0" xfId="6" applyFont="1" applyFill="1" applyBorder="1" applyAlignment="1">
      <alignment horizontal="right" vertical="center" indent="1"/>
    </xf>
    <xf numFmtId="0" fontId="23" fillId="0" borderId="0" xfId="6" applyFont="1" applyFill="1" applyBorder="1" applyAlignment="1">
      <alignment horizontal="left" vertical="center" indent="2"/>
    </xf>
    <xf numFmtId="0" fontId="3" fillId="8" borderId="0" xfId="3" applyFont="1" applyFill="1">
      <alignment horizontal="left" vertical="center" wrapText="1" indent="1"/>
    </xf>
    <xf numFmtId="0" fontId="24" fillId="8" borderId="0" xfId="4" applyFont="1" applyFill="1" applyBorder="1" applyAlignment="1">
      <alignment vertical="center"/>
    </xf>
    <xf numFmtId="0" fontId="16" fillId="8" borderId="0" xfId="4" applyFont="1" applyFill="1" applyBorder="1" applyAlignment="1">
      <alignment horizontal="left" indent="1"/>
    </xf>
    <xf numFmtId="0" fontId="14" fillId="0" borderId="0" xfId="3" applyAlignment="1">
      <alignment horizontal="right" vertical="center" wrapText="1" indent="1"/>
    </xf>
    <xf numFmtId="0" fontId="14" fillId="8" borderId="0" xfId="3" applyFill="1" applyAlignment="1">
      <alignment horizontal="right" vertical="center" wrapText="1" indent="1"/>
    </xf>
    <xf numFmtId="0" fontId="23" fillId="0" borderId="0" xfId="6" applyFont="1" applyFill="1" applyBorder="1" applyAlignment="1">
      <alignment horizontal="left" vertical="center" indent="1"/>
    </xf>
    <xf numFmtId="0" fontId="3" fillId="8" borderId="0" xfId="3" applyFont="1" applyFill="1" applyAlignment="1">
      <alignment vertical="center"/>
    </xf>
    <xf numFmtId="0" fontId="24" fillId="8" borderId="0" xfId="4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 indent="2"/>
    </xf>
    <xf numFmtId="0" fontId="21" fillId="8" borderId="0" xfId="5" applyFont="1" applyFill="1" applyBorder="1">
      <alignment horizontal="right" vertical="center" indent="1"/>
    </xf>
    <xf numFmtId="166" fontId="23" fillId="0" borderId="0" xfId="0" applyNumberFormat="1" applyFont="1" applyAlignment="1">
      <alignment horizontal="left" vertical="center" indent="2"/>
    </xf>
    <xf numFmtId="44" fontId="17" fillId="0" borderId="0" xfId="1" applyFont="1" applyFill="1" applyBorder="1" applyAlignment="1">
      <alignment horizontal="right" vertical="center" indent="1"/>
    </xf>
    <xf numFmtId="44" fontId="25" fillId="0" borderId="0" xfId="1" applyFont="1" applyFill="1" applyBorder="1" applyAlignment="1">
      <alignment horizontal="right" vertical="center" indent="1"/>
    </xf>
    <xf numFmtId="44" fontId="23" fillId="0" borderId="0" xfId="0" applyNumberFormat="1" applyFont="1" applyAlignment="1">
      <alignment horizontal="right" vertical="center" indent="1"/>
    </xf>
    <xf numFmtId="44" fontId="23" fillId="0" borderId="0" xfId="0" applyNumberFormat="1" applyFont="1" applyAlignment="1">
      <alignment horizontal="right" vertical="center" indent="2"/>
    </xf>
    <xf numFmtId="44" fontId="17" fillId="0" borderId="0" xfId="1" applyFont="1" applyFill="1" applyBorder="1" applyAlignment="1" applyProtection="1">
      <alignment horizontal="right" vertical="center" indent="1"/>
    </xf>
    <xf numFmtId="44" fontId="21" fillId="9" borderId="6" xfId="1" applyFont="1" applyFill="1" applyBorder="1" applyAlignment="1">
      <alignment horizontal="right" vertical="center" indent="1"/>
    </xf>
    <xf numFmtId="44" fontId="21" fillId="8" borderId="6" xfId="1" applyFont="1" applyFill="1" applyBorder="1" applyAlignment="1">
      <alignment horizontal="right" vertical="center" indent="1"/>
    </xf>
    <xf numFmtId="0" fontId="21" fillId="8" borderId="0" xfId="5" applyFont="1" applyFill="1" applyBorder="1" applyAlignment="1">
      <alignment horizontal="right" vertical="center" indent="2"/>
    </xf>
    <xf numFmtId="0" fontId="0" fillId="12" borderId="0" xfId="0" applyFill="1" applyAlignment="1">
      <alignment horizontal="center"/>
    </xf>
    <xf numFmtId="0" fontId="1" fillId="13" borderId="0" xfId="1" applyNumberFormat="1" applyFont="1" applyFill="1"/>
    <xf numFmtId="44" fontId="1" fillId="13" borderId="0" xfId="1" applyFont="1" applyFill="1"/>
    <xf numFmtId="0" fontId="1" fillId="11" borderId="0" xfId="1" applyNumberFormat="1" applyFont="1" applyFill="1"/>
    <xf numFmtId="44" fontId="0" fillId="11" borderId="0" xfId="1" applyFont="1" applyFill="1"/>
    <xf numFmtId="9" fontId="0" fillId="12" borderId="0" xfId="1" applyNumberFormat="1" applyFont="1" applyFill="1"/>
    <xf numFmtId="0" fontId="26" fillId="13" borderId="0" xfId="1" applyNumberFormat="1" applyFont="1" applyFill="1"/>
    <xf numFmtId="44" fontId="26" fillId="13" borderId="0" xfId="1" applyFont="1" applyFill="1"/>
    <xf numFmtId="0" fontId="1" fillId="12" borderId="0" xfId="1" applyNumberFormat="1" applyFont="1" applyFill="1"/>
    <xf numFmtId="0" fontId="0" fillId="1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12" borderId="0" xfId="0" applyFont="1" applyFill="1" applyAlignment="1">
      <alignment horizontal="center"/>
    </xf>
    <xf numFmtId="0" fontId="1" fillId="1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2" fillId="7" borderId="0" xfId="1" applyNumberFormat="1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4" fillId="0" borderId="0" xfId="0" applyFont="1" applyAlignment="1">
      <alignment horizontal="right"/>
    </xf>
  </cellXfs>
  <cellStyles count="10">
    <cellStyle name="Comma 2" xfId="2" xr:uid="{3E2221EB-883E-4397-B51F-23D4A11E443B}"/>
    <cellStyle name="Currency" xfId="1" builtinId="4"/>
    <cellStyle name="Currency 2" xfId="7" xr:uid="{265D876E-F009-44D5-B788-254818680091}"/>
    <cellStyle name="Heading 1 2" xfId="6" xr:uid="{CA9BB6F7-8BA6-4EDB-BA5A-42C29D364FB7}"/>
    <cellStyle name="Heading 2 2" xfId="5" xr:uid="{03690CAA-DFE0-426C-ACF0-5CEEDFA7B6D3}"/>
    <cellStyle name="Heading 4 2" xfId="8" xr:uid="{942493F1-86EB-40F6-9701-C3E030D709AA}"/>
    <cellStyle name="Normal" xfId="0" builtinId="0"/>
    <cellStyle name="Normal 2" xfId="3" xr:uid="{837C0102-DFC9-44AD-A37C-5400C7B82AE1}"/>
    <cellStyle name="Title 2" xfId="4" xr:uid="{763A453A-CE9F-412A-A32B-3D4BCF4A1281}"/>
    <cellStyle name="Total 2" xfId="9" xr:uid="{8720D979-C0F8-478F-BA48-A5623E22A531}"/>
  </cellStyles>
  <dxfs count="57"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numFmt numFmtId="166" formatCode="0_);\-0_)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</dxf>
    <dxf>
      <font>
        <b/>
        <strike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3743705557422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2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4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1" tint="0.14993743705557422"/>
        <name val="Calibri Light"/>
        <family val="2"/>
        <scheme val="major"/>
      </font>
    </dxf>
    <dxf>
      <fill>
        <patternFill patternType="none">
          <fgColor indexed="64"/>
          <bgColor auto="1"/>
        </patternFill>
      </fill>
    </dxf>
    <dxf>
      <font>
        <b/>
        <i val="0"/>
        <color theme="1" tint="0.14993743705557422"/>
      </font>
      <fill>
        <patternFill>
          <bgColor theme="3" tint="0.89996032593768116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</font>
      <fill>
        <patternFill>
          <bgColor theme="3" tint="0.749961851863155"/>
        </patternFill>
      </fill>
    </dxf>
    <dxf>
      <font>
        <color theme="1"/>
      </font>
      <border diagonalUp="0" diagonalDown="0">
        <left/>
        <right/>
        <top/>
        <bottom style="thin">
          <color theme="3" tint="0.749961851863155"/>
        </bottom>
        <vertical/>
        <horizontal style="thin">
          <color theme="3" tint="0.749961851863155"/>
        </horizontal>
      </border>
    </dxf>
    <dxf>
      <fill>
        <patternFill patternType="none">
          <fgColor indexed="64"/>
          <bgColor auto="1"/>
        </patternFill>
      </fill>
    </dxf>
    <dxf>
      <font>
        <b/>
        <i val="0"/>
        <color theme="1" tint="0.14993743705557422"/>
      </font>
      <fill>
        <patternFill>
          <bgColor theme="3" tint="0.89996032593768116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</font>
      <fill>
        <patternFill>
          <bgColor theme="3" tint="0.749961851863155"/>
        </patternFill>
      </fill>
    </dxf>
    <dxf>
      <font>
        <color theme="1"/>
      </font>
      <border diagonalUp="0" diagonalDown="0">
        <left/>
        <right/>
        <top/>
        <bottom style="thin">
          <color theme="3" tint="0.749961851863155"/>
        </bottom>
        <vertical/>
        <horizontal style="thin">
          <color theme="3" tint="0.749961851863155"/>
        </horizontal>
      </border>
    </dxf>
    <dxf>
      <fill>
        <patternFill patternType="none">
          <fgColor indexed="64"/>
          <bgColor auto="1"/>
        </patternFill>
      </fill>
    </dxf>
    <dxf>
      <font>
        <b/>
        <i val="0"/>
        <color theme="1" tint="0.14993743705557422"/>
      </font>
      <fill>
        <patternFill>
          <bgColor theme="3" tint="0.89996032593768116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</font>
      <fill>
        <patternFill>
          <bgColor theme="3" tint="0.749961851863155"/>
        </patternFill>
      </fill>
    </dxf>
    <dxf>
      <font>
        <color theme="1"/>
      </font>
      <border diagonalUp="0" diagonalDown="0">
        <left/>
        <right/>
        <top/>
        <bottom style="thin">
          <color theme="3" tint="0.749961851863155"/>
        </bottom>
        <vertical/>
        <horizontal style="thin">
          <color theme="3" tint="0.749961851863155"/>
        </horizontal>
      </border>
    </dxf>
    <dxf>
      <fill>
        <patternFill patternType="none">
          <fgColor indexed="64"/>
          <bgColor auto="1"/>
        </patternFill>
      </fill>
    </dxf>
    <dxf>
      <font>
        <b/>
        <i val="0"/>
        <color theme="1" tint="0.14993743705557422"/>
      </font>
      <fill>
        <patternFill>
          <bgColor theme="3" tint="0.89996032593768116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</font>
      <fill>
        <patternFill>
          <bgColor theme="3" tint="0.749961851863155"/>
        </patternFill>
      </fill>
    </dxf>
    <dxf>
      <font>
        <color theme="1"/>
      </font>
      <border diagonalUp="0" diagonalDown="0">
        <left/>
        <right/>
        <top/>
        <bottom style="thin">
          <color theme="3" tint="0.749961851863155"/>
        </bottom>
        <vertical/>
        <horizontal style="thin">
          <color theme="3" tint="0.749961851863155"/>
        </horizontal>
      </border>
    </dxf>
  </dxfs>
  <tableStyles count="4" defaultTableStyle="TableStyleMedium2" defaultPivotStyle="PivotStyleLight16">
    <tableStyle name="Balance Sheet" pivot="0" count="4" xr9:uid="{A0262EC6-AE0A-48D4-9AF3-E03F00E54AF1}">
      <tableStyleElement type="wholeTable" dxfId="56"/>
      <tableStyleElement type="headerRow" dxfId="55"/>
      <tableStyleElement type="totalRow" dxfId="54"/>
      <tableStyleElement type="firstColumnStripe" dxfId="53"/>
    </tableStyle>
    <tableStyle name="Balance Sheet 2" pivot="0" count="4" xr9:uid="{42E33A50-2A0A-4952-99A8-6AC037899AA8}">
      <tableStyleElement type="wholeTable" dxfId="52"/>
      <tableStyleElement type="headerRow" dxfId="51"/>
      <tableStyleElement type="totalRow" dxfId="50"/>
      <tableStyleElement type="firstColumnStripe" dxfId="49"/>
    </tableStyle>
    <tableStyle name="Balance Sheet 3" pivot="0" count="4" xr9:uid="{15EA7AB6-F285-4B55-8637-441B7714ABCA}">
      <tableStyleElement type="wholeTable" dxfId="48"/>
      <tableStyleElement type="headerRow" dxfId="47"/>
      <tableStyleElement type="totalRow" dxfId="46"/>
      <tableStyleElement type="firstColumnStripe" dxfId="45"/>
    </tableStyle>
    <tableStyle name="Balance Sheet 4" pivot="0" count="4" xr9:uid="{9BE8CB08-0CA8-4947-B865-F64FE83110F9}">
      <tableStyleElement type="wholeTable" dxfId="44"/>
      <tableStyleElement type="headerRow" dxfId="43"/>
      <tableStyleElement type="totalRow" dxfId="42"/>
      <tableStyleElement type="firstColumnStripe" dxfId="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fo\Downloads\Balance%20sheet.xlsx" TargetMode="External"/><Relationship Id="rId1" Type="http://schemas.openxmlformats.org/officeDocument/2006/relationships/externalLinkPath" Target="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Assets"/>
      <sheetName val="Liabilities"/>
      <sheetName val="Categories"/>
    </sheetNames>
    <sheetDataSet>
      <sheetData sheetId="0">
        <row r="3">
          <cell r="C3" t="str">
            <v>FY-2022</v>
          </cell>
          <cell r="D3" t="str">
            <v>FY-2023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B98257-D725-4FD9-A480-1AB1435C8FFC}" name="Dashboard" displayName="Dashboard" ref="B4:E7" headerRowDxfId="40" dataDxfId="39" totalsRowDxfId="38">
  <autoFilter ref="B4:E7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600D5693-14E8-4DBD-A195-F749C45FE2DD}" name="ASSET TYPE" totalsRowLabel="Total" dataDxfId="37"/>
    <tableColumn id="2" xr3:uid="{4B5CEA1C-9E15-4EC7-A30A-E901A1EDAC38}" name="CURRENT YEAR" totalsRowFunction="sum" dataDxfId="36" dataCellStyle="Currency">
      <calculatedColumnFormula>Assets[[#Totals],[CURRENT YEAR]]</calculatedColumnFormula>
    </tableColumn>
    <tableColumn id="4" xr3:uid="{FA8E5A51-EAE8-4835-BACC-592D6974F055}" name="YEAR1" dataDxfId="35" dataCellStyle="Currency">
      <calculatedColumnFormula>SUMIFS(Assets[YEAR1],Assets[DESCRIPTION],Dashboard[[#This Row],[CURRENT YEAR]])+SUMIFS(Liabilities[YEAR1],Liabilities[DESCRIPTION],Dashboard[[#This Row],[CURRENT YEAR]])</calculatedColumnFormula>
    </tableColumn>
    <tableColumn id="5" xr3:uid="{AA9D706A-31BD-4E2A-9F15-E041B0A6CA36}" name="YEAR2" dataDxfId="34" dataCellStyle="Currency">
      <calculatedColumnFormula>SUMIFS(Assets[YEAR2],Assets[CURRENT YEAR],Dashboard[[#This Row],[YEAR2]])+SUMIFS(Liabilities[YEAR2],Liabilities[CURRENT YEAR],Dashboard[[#This Row],[YEAR2]])</calculatedColumnFormula>
    </tableColumn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Select Asset Type to automatically update  comparison year values in this table. Total Assets, Total Liabilities &amp; Stockholder Equity, and Balance are calculated at end of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4F1251-816F-48DE-BB48-FEB474BD36AC}" name="Assets" displayName="Assets" ref="B4:F7" totalsRowCount="1" headerRowDxfId="33" totalsRowDxfId="32">
  <autoFilter ref="B4:F6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xr3:uid="{00000000-0010-0000-0100-000005000000}" name="ASSET TYPE" totalsRowLabel="TOTAL ASSETS" dataDxfId="31" totalsRowDxfId="30"/>
    <tableColumn id="1" xr3:uid="{00000000-0010-0000-0100-000001000000}" name="DESCRIPTION" dataDxfId="29" totalsRowDxfId="28"/>
    <tableColumn id="3" xr3:uid="{00000000-0010-0000-0100-000003000000}" name="CURRENT YEAR" totalsRowFunction="sum" dataDxfId="27" totalsRowDxfId="26" dataCellStyle="Currency"/>
    <tableColumn id="2" xr3:uid="{E2B4F5A3-303C-46F1-A663-AD35ED11B1D4}" name="YEAR1" totalsRowFunction="sum" dataDxfId="25" totalsRowDxfId="24" dataCellStyle="Currency"/>
    <tableColumn id="6" xr3:uid="{3EBBAFC9-64EF-47A1-B45B-8201EDDD46DC}" name="YEAR2" totalsRowFunction="sum" dataDxfId="23" totalsRowDxfId="22" dataCellStyle="Currency">
      <calculatedColumnFormula>'Cash Flow Year 3'!C2</calculatedColumnFormula>
    </tableColumn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Asset Type and enter corresponding Descriptions and values for comparison years in this table. Total Assets are calculated at end of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A2646E-C518-4F99-9DB7-4CAF31BC1271}" name="Liabilities" displayName="Liabilities" ref="B4:F9" totalsRowCount="1" headerRowDxfId="21" dataDxfId="20" totalsRowDxfId="19">
  <autoFilter ref="B4:F8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xr3:uid="{00000000-0010-0000-0200-000005000000}" name="LIABILITY TYPE" totalsRowLabel="TOTAL LIABILITIES" dataDxfId="18" totalsRowDxfId="17"/>
    <tableColumn id="1" xr3:uid="{00000000-0010-0000-0200-000001000000}" name="DESCRIPTION" dataDxfId="16" totalsRowDxfId="15"/>
    <tableColumn id="3" xr3:uid="{00000000-0010-0000-0200-000003000000}" name="CURRENT YEAR" totalsRowFunction="sum" dataDxfId="14" totalsRowDxfId="13" dataCellStyle="Currency">
      <calculatedColumnFormula>'Income Statement Year 1 '!N10</calculatedColumnFormula>
    </tableColumn>
    <tableColumn id="6" xr3:uid="{5A646571-A8FE-4779-9BB7-B673867AACC4}" name="YEAR1" totalsRowFunction="sum" dataDxfId="12" totalsRowDxfId="11" dataCellStyle="Currency">
      <calculatedColumnFormula>'Income Statement Year 2'!N10</calculatedColumnFormula>
    </tableColumn>
    <tableColumn id="2" xr3:uid="{08F38117-4460-4821-BF85-08CDDE12C26A}" name="YEAR2" totalsRowFunction="sum" dataDxfId="10" totalsRowDxfId="9" dataCellStyle="Currency">
      <calculatedColumnFormula>'Income Statement Year 3'!N10</calculatedColumnFormula>
    </tableColumn>
  </tableColumns>
  <tableStyleInfo name="Balance Sheet" showFirstColumn="0" showLastColumn="0" showRowStripes="1" showColumnStripes="0"/>
  <extLst>
    <ext xmlns:x14="http://schemas.microsoft.com/office/spreadsheetml/2009/9/main" uri="{504A1905-F514-4f6f-8877-14C23A59335A}">
      <x14:table altTextSummary="Select Liability Type and enter corresponding Descriptions and values for comparison years in this table. Total Liabilities &amp; Stockholder Equity are calculated at end of tabl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7C0380-B488-47CF-BD53-127C2BEAE9EB}" name="Categories" displayName="Categories" ref="B4:B10" totalsRowShown="0" headerRowDxfId="8" dataDxfId="7">
  <autoFilter ref="B4:B10" xr:uid="{00000000-0009-0000-0100-000002000000}">
    <filterColumn colId="0" hiddenButton="1"/>
  </autoFilter>
  <tableColumns count="1">
    <tableColumn id="1" xr3:uid="{00000000-0010-0000-0300-000001000000}" name="CATEGORIES" dataDxfId="6"/>
  </tableColumns>
  <tableStyleInfo name="Balance Sheet" showFirstColumn="0" showLastColumn="0" showRowStripes="0" showColumnStripes="0"/>
  <extLst>
    <ext xmlns:x14="http://schemas.microsoft.com/office/spreadsheetml/2009/9/main" uri="{504A1905-F514-4f6f-8877-14C23A59335A}">
      <x14:table altTextSummary="Enter categories for assest and liabilities in this tabl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B21"/>
  <sheetViews>
    <sheetView tabSelected="1" zoomScaleNormal="100" workbookViewId="0">
      <selection activeCell="F7" sqref="F7"/>
    </sheetView>
  </sheetViews>
  <sheetFormatPr defaultColWidth="11.19921875" defaultRowHeight="15.6" x14ac:dyDescent="0.3"/>
  <cols>
    <col min="1" max="1" width="45.09765625" customWidth="1"/>
    <col min="2" max="2" width="19" style="1" customWidth="1"/>
  </cols>
  <sheetData>
    <row r="1" spans="1:2" x14ac:dyDescent="0.3">
      <c r="A1" s="82" t="s">
        <v>16</v>
      </c>
      <c r="B1" s="82"/>
    </row>
    <row r="2" spans="1:2" x14ac:dyDescent="0.3">
      <c r="A2" s="83" t="s">
        <v>20</v>
      </c>
      <c r="B2" s="83"/>
    </row>
    <row r="3" spans="1:2" x14ac:dyDescent="0.3">
      <c r="A3" s="2" t="s">
        <v>18</v>
      </c>
      <c r="B3" s="3" t="s">
        <v>17</v>
      </c>
    </row>
    <row r="4" spans="1:2" ht="16.05" customHeight="1" x14ac:dyDescent="0.3">
      <c r="A4" t="s">
        <v>30</v>
      </c>
      <c r="B4" s="1">
        <v>149.99</v>
      </c>
    </row>
    <row r="5" spans="1:2" x14ac:dyDescent="0.3">
      <c r="A5" t="s">
        <v>29</v>
      </c>
      <c r="B5" s="1">
        <v>70</v>
      </c>
    </row>
    <row r="6" spans="1:2" x14ac:dyDescent="0.3">
      <c r="A6" t="s">
        <v>31</v>
      </c>
      <c r="B6" s="1">
        <v>50</v>
      </c>
    </row>
    <row r="9" spans="1:2" ht="16.05" customHeight="1" x14ac:dyDescent="0.3">
      <c r="A9" s="82" t="s">
        <v>21</v>
      </c>
      <c r="B9" s="82"/>
    </row>
    <row r="10" spans="1:2" x14ac:dyDescent="0.3">
      <c r="A10" t="s">
        <v>19</v>
      </c>
      <c r="B10" s="1">
        <v>2500</v>
      </c>
    </row>
    <row r="11" spans="1:2" x14ac:dyDescent="0.3">
      <c r="A11" t="s">
        <v>32</v>
      </c>
      <c r="B11" s="1">
        <v>2500</v>
      </c>
    </row>
    <row r="12" spans="1:2" x14ac:dyDescent="0.3">
      <c r="A12" s="21" t="s">
        <v>28</v>
      </c>
      <c r="B12" s="22">
        <f>SUM(B10:B11)</f>
        <v>5000</v>
      </c>
    </row>
    <row r="14" spans="1:2" ht="16.05" customHeight="1" x14ac:dyDescent="0.3">
      <c r="A14" s="20" t="s">
        <v>22</v>
      </c>
      <c r="B14" s="15"/>
    </row>
    <row r="15" spans="1:2" x14ac:dyDescent="0.3">
      <c r="A15" t="s">
        <v>36</v>
      </c>
      <c r="B15" s="1">
        <v>1299</v>
      </c>
    </row>
    <row r="16" spans="1:2" x14ac:dyDescent="0.3">
      <c r="A16" t="s">
        <v>33</v>
      </c>
      <c r="B16" s="1">
        <v>399</v>
      </c>
    </row>
    <row r="17" spans="1:2" x14ac:dyDescent="0.3">
      <c r="A17" t="s">
        <v>34</v>
      </c>
      <c r="B17" s="1">
        <v>499</v>
      </c>
    </row>
    <row r="18" spans="1:2" x14ac:dyDescent="0.3">
      <c r="A18" t="s">
        <v>35</v>
      </c>
      <c r="B18" s="1">
        <v>90</v>
      </c>
    </row>
    <row r="19" spans="1:2" x14ac:dyDescent="0.3">
      <c r="A19" t="s">
        <v>37</v>
      </c>
      <c r="B19" s="1">
        <v>388</v>
      </c>
    </row>
    <row r="20" spans="1:2" x14ac:dyDescent="0.3">
      <c r="A20" t="s">
        <v>38</v>
      </c>
      <c r="B20" s="1">
        <v>535</v>
      </c>
    </row>
    <row r="21" spans="1:2" x14ac:dyDescent="0.3">
      <c r="A21" s="21" t="s">
        <v>23</v>
      </c>
      <c r="B21" s="22">
        <f>SUM(B15:B20)</f>
        <v>3210</v>
      </c>
    </row>
  </sheetData>
  <mergeCells count="3">
    <mergeCell ref="A1:B1"/>
    <mergeCell ref="A9:B9"/>
    <mergeCell ref="A2: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1D1F-A0AF-48A4-8EAC-C680D927ED12}">
  <sheetPr>
    <tabColor theme="3" tint="0.499984740745262"/>
    <pageSetUpPr autoPageBreaks="0" fitToPage="1"/>
  </sheetPr>
  <dimension ref="A1:G10"/>
  <sheetViews>
    <sheetView showGridLines="0" workbookViewId="0">
      <selection activeCell="B10" sqref="B10"/>
    </sheetView>
  </sheetViews>
  <sheetFormatPr defaultColWidth="10.296875" defaultRowHeight="30" customHeight="1" x14ac:dyDescent="0.3"/>
  <cols>
    <col min="1" max="1" width="3.09765625" style="33" customWidth="1"/>
    <col min="2" max="2" width="29.296875" style="33" customWidth="1"/>
    <col min="3" max="3" width="40.296875" style="33" customWidth="1"/>
    <col min="4" max="6" width="20.5" style="53" customWidth="1"/>
    <col min="7" max="7" width="3.09765625" style="33" customWidth="1"/>
    <col min="8" max="16384" width="10.296875" style="33"/>
  </cols>
  <sheetData>
    <row r="1" spans="1:7" ht="20.100000000000001" customHeight="1" x14ac:dyDescent="0.3"/>
    <row r="2" spans="1:7" s="45" customFormat="1" ht="69.900000000000006" customHeight="1" x14ac:dyDescent="0.85">
      <c r="A2" s="46"/>
      <c r="B2" s="52" t="s">
        <v>77</v>
      </c>
      <c r="C2" s="51"/>
      <c r="D2" s="57"/>
      <c r="E2" s="57"/>
      <c r="F2" s="57"/>
      <c r="G2" s="46"/>
    </row>
    <row r="3" spans="1:7" s="45" customFormat="1" ht="30" customHeight="1" x14ac:dyDescent="0.3">
      <c r="A3" s="46"/>
      <c r="B3" s="56"/>
      <c r="C3" s="56"/>
      <c r="D3" s="38" t="str">
        <f ca="1">"FY-"&amp;YEAR(TODAY())</f>
        <v>FY-2024</v>
      </c>
      <c r="E3" s="38" t="str">
        <f ca="1">"FY-"&amp;YEAR(TODAY())+1</f>
        <v>FY-2025</v>
      </c>
      <c r="F3" s="38" t="str">
        <f ca="1">"FY-"&amp;YEAR(TODAY())+2</f>
        <v>FY-2026</v>
      </c>
      <c r="G3" s="46"/>
    </row>
    <row r="4" spans="1:7" s="45" customFormat="1" ht="30" customHeight="1" x14ac:dyDescent="0.3">
      <c r="A4" s="46"/>
      <c r="B4" s="49" t="s">
        <v>76</v>
      </c>
      <c r="C4" s="55" t="s">
        <v>74</v>
      </c>
      <c r="D4" s="48" t="s">
        <v>63</v>
      </c>
      <c r="E4" s="47" t="s">
        <v>79</v>
      </c>
      <c r="F4" s="47" t="s">
        <v>80</v>
      </c>
      <c r="G4" s="46"/>
    </row>
    <row r="5" spans="1:7" s="45" customFormat="1" ht="30" customHeight="1" x14ac:dyDescent="0.3">
      <c r="A5" s="46"/>
      <c r="B5" s="42" t="s">
        <v>67</v>
      </c>
      <c r="C5" s="40" t="s">
        <v>81</v>
      </c>
      <c r="D5" s="61">
        <f>'Income Statement Year 1 '!N10</f>
        <v>304</v>
      </c>
      <c r="E5" s="61">
        <f>'Income Statement Year 2'!N10</f>
        <v>334</v>
      </c>
      <c r="F5" s="61">
        <f>'Income Statement Year 3'!N10</f>
        <v>266</v>
      </c>
      <c r="G5" s="46"/>
    </row>
    <row r="6" spans="1:7" s="45" customFormat="1" ht="30" customHeight="1" x14ac:dyDescent="0.3">
      <c r="A6" s="46"/>
      <c r="B6" s="42" t="s">
        <v>67</v>
      </c>
      <c r="C6" s="40" t="s">
        <v>57</v>
      </c>
      <c r="D6" s="61">
        <f>'Income Statement Year 1 '!N11</f>
        <v>210</v>
      </c>
      <c r="E6" s="61">
        <f>'Income Statement Year 2'!N11</f>
        <v>100</v>
      </c>
      <c r="F6" s="61">
        <f>'Income Statement Year 3'!N11</f>
        <v>180</v>
      </c>
      <c r="G6" s="46"/>
    </row>
    <row r="7" spans="1:7" s="45" customFormat="1" ht="30" customHeight="1" x14ac:dyDescent="0.3">
      <c r="A7" s="46"/>
      <c r="B7" s="42" t="s">
        <v>67</v>
      </c>
      <c r="C7" s="40" t="s">
        <v>44</v>
      </c>
      <c r="D7" s="61">
        <f>'Income Statement Year 1 '!N12</f>
        <v>95</v>
      </c>
      <c r="E7" s="61">
        <f>'Income Statement Year 2'!N12</f>
        <v>103.88</v>
      </c>
      <c r="F7" s="61">
        <f>'Income Statement Year 3'!N12</f>
        <v>87.35</v>
      </c>
      <c r="G7" s="46"/>
    </row>
    <row r="8" spans="1:7" s="45" customFormat="1" ht="30" customHeight="1" x14ac:dyDescent="0.3">
      <c r="A8" s="46"/>
      <c r="B8" s="42" t="s">
        <v>67</v>
      </c>
      <c r="C8" s="40" t="s">
        <v>82</v>
      </c>
      <c r="D8" s="61">
        <f>'Income Statement Year 1 '!N13</f>
        <v>295</v>
      </c>
      <c r="E8" s="61">
        <f>'Income Statement Year 2'!N13</f>
        <v>430</v>
      </c>
      <c r="F8" s="61">
        <f>'Income Statement Year 3'!N13</f>
        <v>440</v>
      </c>
      <c r="G8" s="46"/>
    </row>
    <row r="9" spans="1:7" s="45" customFormat="1" ht="30" customHeight="1" x14ac:dyDescent="0.3">
      <c r="A9" s="46"/>
      <c r="B9" s="60" t="s">
        <v>84</v>
      </c>
      <c r="C9" s="58"/>
      <c r="D9" s="63">
        <f>SUBTOTAL(109,Liabilities[CURRENT YEAR])</f>
        <v>904</v>
      </c>
      <c r="E9" s="63">
        <f>SUBTOTAL(109,Liabilities[YEAR1])</f>
        <v>967.88</v>
      </c>
      <c r="F9" s="63">
        <f>SUBTOTAL(109,Liabilities[YEAR2])</f>
        <v>973.35</v>
      </c>
      <c r="G9" s="46"/>
    </row>
    <row r="10" spans="1:7" ht="30" customHeight="1" x14ac:dyDescent="0.3">
      <c r="A10" s="34"/>
      <c r="B10" s="34"/>
      <c r="C10" s="34"/>
      <c r="D10" s="54"/>
      <c r="E10" s="54"/>
      <c r="F10" s="54"/>
      <c r="G10" s="34"/>
    </row>
  </sheetData>
  <sheetProtection insertColumns="0" insertRows="0" deleteColumns="0" deleteRows="0" selectLockedCells="1"/>
  <dataValidations count="7">
    <dataValidation allowBlank="1" showInputMessage="1" showErrorMessage="1" prompt="Comparison year 1 is automatically updated in this cell" sqref="D3:F3" xr:uid="{00000000-0002-0000-0200-000007000000}"/>
    <dataValidation allowBlank="1" showInputMessage="1" showErrorMessage="1" prompt="Select Liability Type in this column under this heading. Press ALT+DOWN ARROW to open the drop-down list, then ENTER to make selection. Use heading filters to find specific entries" sqref="B4" xr:uid="{00000000-0002-0000-0200-000003000000}"/>
    <dataValidation allowBlank="1" showInputMessage="1" showErrorMessage="1" prompt="Enter Description in this column under this heading" sqref="C4" xr:uid="{00000000-0002-0000-0200-000002000000}"/>
    <dataValidation allowBlank="1" showInputMessage="1" showErrorMessage="1" prompt="Title of this worksheet is in this cell" sqref="B2" xr:uid="{00000000-0002-0000-0200-000001000000}"/>
    <dataValidation allowBlank="1" showInputMessage="1" showErrorMessage="1" prompt="Create a list of Liabilities comparing financial years in this worksheet. Total Liabilities &amp; Stockholder Equity are automatically calculated at the end of the Liabilities table" sqref="A1" xr:uid="{00000000-0002-0000-0200-000000000000}"/>
    <dataValidation allowBlank="1" showInputMessage="1" showErrorMessage="1" prompt="Enter Asset amounts for the above year in this column under this heading" sqref="D4:F4" xr:uid="{0485C9BF-A88B-41DE-A597-F95DA65E4314}"/>
    <dataValidation type="list" errorStyle="warning" allowBlank="1" showInputMessage="1" showErrorMessage="1" error="Select entry from the list. Select CANCEL, then press ALT+DOWN ARROW to open the drop-down list, then ENTER to make selection" sqref="B5:B8" xr:uid="{00000000-0002-0000-0200-000004000000}">
      <formula1>INDIRECT("Categories[Categories]")</formula1>
    </dataValidation>
  </dataValidations>
  <printOptions horizontalCentered="1"/>
  <pageMargins left="0.7" right="0.7" top="0.75" bottom="0.75" header="0.3" footer="0.3"/>
  <pageSetup scale="74" fitToHeight="0" orientation="portrait" r:id="rId1"/>
  <headerFooter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4427-CE9B-479C-9CEB-97FE222D7E83}">
  <sheetPr>
    <tabColor theme="3" tint="0.499984740745262"/>
    <pageSetUpPr autoPageBreaks="0" fitToPage="1"/>
  </sheetPr>
  <dimension ref="A1:C11"/>
  <sheetViews>
    <sheetView showGridLines="0" workbookViewId="0">
      <selection activeCell="B8" sqref="B8"/>
    </sheetView>
  </sheetViews>
  <sheetFormatPr defaultColWidth="10.296875" defaultRowHeight="30" customHeight="1" x14ac:dyDescent="0.3"/>
  <cols>
    <col min="1" max="1" width="3.09765625" style="33" customWidth="1"/>
    <col min="2" max="2" width="40.296875" style="33" customWidth="1"/>
    <col min="3" max="3" width="3.09765625" style="33" customWidth="1"/>
    <col min="4" max="16384" width="10.296875" style="33"/>
  </cols>
  <sheetData>
    <row r="1" spans="1:3" ht="20.100000000000001" customHeight="1" x14ac:dyDescent="0.3"/>
    <row r="2" spans="1:3" s="45" customFormat="1" ht="69.900000000000006" customHeight="1" x14ac:dyDescent="0.85">
      <c r="A2" s="46"/>
      <c r="B2" s="52" t="s">
        <v>78</v>
      </c>
      <c r="C2" s="46"/>
    </row>
    <row r="3" spans="1:3" s="45" customFormat="1" ht="30" customHeight="1" x14ac:dyDescent="0.3">
      <c r="A3" s="46"/>
      <c r="B3" s="46"/>
      <c r="C3" s="46"/>
    </row>
    <row r="4" spans="1:3" s="45" customFormat="1" ht="30" customHeight="1" x14ac:dyDescent="0.3">
      <c r="A4" s="46"/>
      <c r="B4" s="49" t="s">
        <v>78</v>
      </c>
      <c r="C4" s="46"/>
    </row>
    <row r="5" spans="1:3" s="45" customFormat="1" ht="30" customHeight="1" x14ac:dyDescent="0.3">
      <c r="A5" s="46"/>
      <c r="B5" s="42" t="s">
        <v>64</v>
      </c>
      <c r="C5" s="46"/>
    </row>
    <row r="6" spans="1:3" s="45" customFormat="1" ht="30" customHeight="1" x14ac:dyDescent="0.3">
      <c r="A6" s="46"/>
      <c r="B6" s="42" t="s">
        <v>65</v>
      </c>
      <c r="C6" s="46"/>
    </row>
    <row r="7" spans="1:3" s="45" customFormat="1" ht="30" customHeight="1" x14ac:dyDescent="0.3">
      <c r="A7" s="46"/>
      <c r="B7" s="42" t="s">
        <v>66</v>
      </c>
      <c r="C7" s="46"/>
    </row>
    <row r="8" spans="1:3" s="45" customFormat="1" ht="30" customHeight="1" x14ac:dyDescent="0.3">
      <c r="A8" s="46"/>
      <c r="B8" s="42" t="s">
        <v>67</v>
      </c>
      <c r="C8" s="46"/>
    </row>
    <row r="9" spans="1:3" s="45" customFormat="1" ht="30" customHeight="1" x14ac:dyDescent="0.3">
      <c r="A9" s="46"/>
      <c r="B9" s="42" t="s">
        <v>68</v>
      </c>
      <c r="C9" s="46"/>
    </row>
    <row r="10" spans="1:3" s="45" customFormat="1" ht="30" customHeight="1" x14ac:dyDescent="0.3">
      <c r="A10" s="46"/>
      <c r="B10" s="42" t="s">
        <v>69</v>
      </c>
      <c r="C10" s="46"/>
    </row>
    <row r="11" spans="1:3" ht="30" customHeight="1" x14ac:dyDescent="0.3">
      <c r="A11" s="34"/>
      <c r="B11" s="34"/>
      <c r="C11" s="34"/>
    </row>
  </sheetData>
  <sheetProtection insertColumns="0" insertRows="0" deleteColumns="0" deleteRows="0" selectLockedCells="1"/>
  <dataValidations count="3">
    <dataValidation allowBlank="1" showInputMessage="1" showErrorMessage="1" prompt="Enter Categories in this column under this heading" sqref="B4" xr:uid="{00000000-0002-0000-0300-000002000000}"/>
    <dataValidation allowBlank="1" showInputMessage="1" showErrorMessage="1" prompt="Title of this worksheet is in this cell" sqref="B2" xr:uid="{00000000-0002-0000-0300-000001000000}"/>
    <dataValidation allowBlank="1" showInputMessage="1" showErrorMessage="1" prompt="Create a list of categories for Assets and Liabilities in this worksheet. These values are used to create a Dashboard to build out the Assets and Liabilities worksheets" sqref="A1" xr:uid="{00000000-0002-0000-0300-000000000000}"/>
  </dataValidations>
  <printOptions horizontalCentered="1"/>
  <pageMargins left="0.7" right="0.7" top="0.75" bottom="0.75" header="0.3" footer="0.3"/>
  <pageSetup fitToHeight="0" orientation="portrait" r:id="rId1"/>
  <headerFooter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N18"/>
  <sheetViews>
    <sheetView zoomScaleNormal="100" workbookViewId="0">
      <selection activeCell="J23" sqref="J23"/>
    </sheetView>
  </sheetViews>
  <sheetFormatPr defaultColWidth="11.19921875" defaultRowHeight="15.6" x14ac:dyDescent="0.3"/>
  <cols>
    <col min="1" max="1" width="26.296875" bestFit="1" customWidth="1"/>
    <col min="7" max="7" width="12.59765625" customWidth="1"/>
    <col min="8" max="8" width="13.3984375" customWidth="1"/>
    <col min="9" max="9" width="12.5" customWidth="1"/>
    <col min="10" max="10" width="12.09765625" customWidth="1"/>
    <col min="11" max="11" width="13.3984375" customWidth="1"/>
    <col min="12" max="12" width="13.19921875" customWidth="1"/>
    <col min="13" max="14" width="12.8984375" customWidth="1"/>
    <col min="15" max="16384" width="11.19921875" style="25"/>
  </cols>
  <sheetData>
    <row r="1" spans="1:14" x14ac:dyDescent="0.3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32" customFormat="1" x14ac:dyDescent="0.3">
      <c r="A2" s="69"/>
      <c r="B2" s="80" t="s">
        <v>3</v>
      </c>
      <c r="C2" s="80" t="s">
        <v>4</v>
      </c>
      <c r="D2" s="80" t="s">
        <v>5</v>
      </c>
      <c r="E2" s="80" t="s">
        <v>6</v>
      </c>
      <c r="F2" s="80" t="s">
        <v>7</v>
      </c>
      <c r="G2" s="80" t="s">
        <v>8</v>
      </c>
      <c r="H2" s="80" t="s">
        <v>9</v>
      </c>
      <c r="I2" s="80" t="s">
        <v>10</v>
      </c>
      <c r="J2" s="80" t="s">
        <v>11</v>
      </c>
      <c r="K2" s="80" t="s">
        <v>12</v>
      </c>
      <c r="L2" s="80" t="s">
        <v>13</v>
      </c>
      <c r="M2" s="80" t="s">
        <v>14</v>
      </c>
      <c r="N2" s="80" t="s">
        <v>15</v>
      </c>
    </row>
    <row r="3" spans="1:14" s="28" customFormat="1" x14ac:dyDescent="0.3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s="27" customFormat="1" x14ac:dyDescent="0.3">
      <c r="A4" s="5" t="s">
        <v>39</v>
      </c>
      <c r="B4" s="17">
        <f>('Cash Flow Year 1'!E4*'Cash Flow Year 1'!$C$4)</f>
        <v>0</v>
      </c>
      <c r="C4" s="17">
        <f>('Cash Flow Year 1'!F4*'Cash Flow Year 1'!$C$4)</f>
        <v>0</v>
      </c>
      <c r="D4" s="17">
        <f>('Cash Flow Year 1'!G4*'Cash Flow Year 1'!$C$4)</f>
        <v>0</v>
      </c>
      <c r="E4" s="17">
        <f>('Cash Flow Year 1'!H4*'Cash Flow Year 1'!$C$4)</f>
        <v>0</v>
      </c>
      <c r="F4" s="17">
        <f>('Cash Flow Year 1'!I4*'Cash Flow Year 1'!$C$4)</f>
        <v>47.97</v>
      </c>
      <c r="G4" s="17">
        <f>('Cash Flow Year 1'!J4*'Cash Flow Year 1'!$C$4)</f>
        <v>47.97</v>
      </c>
      <c r="H4" s="17">
        <f>('Cash Flow Year 1'!K4*'Cash Flow Year 1'!$C$4)</f>
        <v>47.97</v>
      </c>
      <c r="I4" s="17">
        <f>('Cash Flow Year 1'!L4*'Cash Flow Year 1'!$C$4)</f>
        <v>63.96</v>
      </c>
      <c r="J4" s="17">
        <f>('Cash Flow Year 1'!M4*'Cash Flow Year 1'!$C$4)</f>
        <v>63.96</v>
      </c>
      <c r="K4" s="17">
        <f>('Cash Flow Year 1'!N4*'Cash Flow Year 1'!$C$4)</f>
        <v>79.95</v>
      </c>
      <c r="L4" s="17">
        <f>('Cash Flow Year 1'!O4*'Cash Flow Year 1'!$C$4)</f>
        <v>47.97</v>
      </c>
      <c r="M4" s="17">
        <f>('Cash Flow Year 1'!P4*'Cash Flow Year 1'!$C$4)</f>
        <v>127.92</v>
      </c>
      <c r="N4" s="1">
        <f>SUM(B4:M4)</f>
        <v>527.66999999999996</v>
      </c>
    </row>
    <row r="5" spans="1:14" s="27" customFormat="1" x14ac:dyDescent="0.3">
      <c r="A5" s="5" t="s">
        <v>52</v>
      </c>
      <c r="B5" s="17">
        <f>('Cash Flow Year 1'!$C$5*'Cash Flow Year 1'!E5)</f>
        <v>0</v>
      </c>
      <c r="C5" s="17">
        <f>('Cash Flow Year 1'!$C$5*'Cash Flow Year 1'!F5)</f>
        <v>0</v>
      </c>
      <c r="D5" s="17">
        <f>('Cash Flow Year 1'!$C$5*'Cash Flow Year 1'!G5)</f>
        <v>0</v>
      </c>
      <c r="E5" s="17">
        <f>('Cash Flow Year 1'!$C$5*'Cash Flow Year 1'!H5)</f>
        <v>12.99</v>
      </c>
      <c r="F5" s="17">
        <f>('Cash Flow Year 1'!$C$5*'Cash Flow Year 1'!I5)</f>
        <v>12.99</v>
      </c>
      <c r="G5" s="17">
        <f>('Cash Flow Year 1'!$C$5*'Cash Flow Year 1'!J5)</f>
        <v>12.99</v>
      </c>
      <c r="H5" s="17">
        <f>('Cash Flow Year 1'!$C$5*'Cash Flow Year 1'!K5)</f>
        <v>25.98</v>
      </c>
      <c r="I5" s="17">
        <f>('Cash Flow Year 1'!$C$5*'Cash Flow Year 1'!L5)</f>
        <v>12.99</v>
      </c>
      <c r="J5" s="17">
        <f>('Cash Flow Year 1'!$C$5*'Cash Flow Year 1'!M5)</f>
        <v>25.98</v>
      </c>
      <c r="K5" s="17">
        <f>('Cash Flow Year 1'!$C$5*'Cash Flow Year 1'!N5)</f>
        <v>38.97</v>
      </c>
      <c r="L5" s="17">
        <f>('Cash Flow Year 1'!$C$5*'Cash Flow Year 1'!O5)</f>
        <v>12.99</v>
      </c>
      <c r="M5" s="17">
        <f>('Cash Flow Year 1'!$C$5*'Cash Flow Year 1'!P5)</f>
        <v>25.98</v>
      </c>
      <c r="N5" s="1">
        <f t="shared" ref="N5:N6" si="0">SUM(B5:M5)</f>
        <v>181.85999999999999</v>
      </c>
    </row>
    <row r="6" spans="1:14" s="27" customFormat="1" x14ac:dyDescent="0.3">
      <c r="A6" s="17" t="s">
        <v>53</v>
      </c>
      <c r="B6" s="17">
        <f>'Cash Flow Year 1'!$C$6*'Cash Flow Year 1'!E6</f>
        <v>0</v>
      </c>
      <c r="C6" s="17">
        <f>'Cash Flow Year 1'!$C$6*'Cash Flow Year 1'!F6</f>
        <v>0</v>
      </c>
      <c r="D6" s="17">
        <f>'Cash Flow Year 1'!$C$6*'Cash Flow Year 1'!G6</f>
        <v>0</v>
      </c>
      <c r="E6" s="17">
        <f>'Cash Flow Year 1'!$C$6*'Cash Flow Year 1'!H6</f>
        <v>18.989999999999998</v>
      </c>
      <c r="F6" s="17">
        <f>'Cash Flow Year 1'!$C$6*'Cash Flow Year 1'!I6</f>
        <v>18.989999999999998</v>
      </c>
      <c r="G6" s="17">
        <f>'Cash Flow Year 1'!$C$6*'Cash Flow Year 1'!J6</f>
        <v>18.989999999999998</v>
      </c>
      <c r="H6" s="17">
        <f>'Cash Flow Year 1'!$C$6*'Cash Flow Year 1'!K6</f>
        <v>18.989999999999998</v>
      </c>
      <c r="I6" s="17">
        <f>'Cash Flow Year 1'!$C$6*'Cash Flow Year 1'!L6</f>
        <v>18.989999999999998</v>
      </c>
      <c r="J6" s="17">
        <f>'Cash Flow Year 1'!$C$6*'Cash Flow Year 1'!M6</f>
        <v>18.989999999999998</v>
      </c>
      <c r="K6" s="17">
        <f>'Cash Flow Year 1'!$C$6*'Cash Flow Year 1'!N6</f>
        <v>18.989999999999998</v>
      </c>
      <c r="L6" s="17">
        <f>'Cash Flow Year 1'!$C$6*'Cash Flow Year 1'!O6</f>
        <v>37.979999999999997</v>
      </c>
      <c r="M6" s="17">
        <f>'Cash Flow Year 1'!$C$6*'Cash Flow Year 1'!P6</f>
        <v>37.979999999999997</v>
      </c>
      <c r="N6" s="1">
        <f t="shared" si="0"/>
        <v>208.88999999999996</v>
      </c>
    </row>
    <row r="7" spans="1:14" s="4" customFormat="1" x14ac:dyDescent="0.3">
      <c r="A7" s="70" t="s">
        <v>54</v>
      </c>
      <c r="B7" s="71">
        <f>SUM(B4:B6)</f>
        <v>0</v>
      </c>
      <c r="C7" s="71">
        <f t="shared" ref="C7:N7" si="1">SUM(C4:C6)</f>
        <v>0</v>
      </c>
      <c r="D7" s="71">
        <f t="shared" si="1"/>
        <v>0</v>
      </c>
      <c r="E7" s="71">
        <f t="shared" si="1"/>
        <v>31.979999999999997</v>
      </c>
      <c r="F7" s="71">
        <f t="shared" si="1"/>
        <v>79.95</v>
      </c>
      <c r="G7" s="71">
        <f t="shared" si="1"/>
        <v>79.95</v>
      </c>
      <c r="H7" s="71">
        <f t="shared" si="1"/>
        <v>92.94</v>
      </c>
      <c r="I7" s="71">
        <f t="shared" si="1"/>
        <v>95.94</v>
      </c>
      <c r="J7" s="71">
        <f t="shared" si="1"/>
        <v>108.92999999999999</v>
      </c>
      <c r="K7" s="71">
        <f t="shared" si="1"/>
        <v>137.91</v>
      </c>
      <c r="L7" s="71">
        <f t="shared" si="1"/>
        <v>98.94</v>
      </c>
      <c r="M7" s="71">
        <f t="shared" si="1"/>
        <v>191.88</v>
      </c>
      <c r="N7" s="71">
        <f t="shared" si="1"/>
        <v>918.42</v>
      </c>
    </row>
    <row r="8" spans="1:14" x14ac:dyDescent="0.3">
      <c r="A8" s="1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26" customFormat="1" x14ac:dyDescent="0.3">
      <c r="A9" s="85" t="s">
        <v>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x14ac:dyDescent="0.3">
      <c r="A10" s="5" t="s">
        <v>45</v>
      </c>
      <c r="B10" s="1">
        <v>0</v>
      </c>
      <c r="C10" s="1">
        <v>0</v>
      </c>
      <c r="D10" s="1" t="s">
        <v>55</v>
      </c>
      <c r="E10" s="1" t="s">
        <v>55</v>
      </c>
      <c r="F10" s="1" t="s">
        <v>55</v>
      </c>
      <c r="G10" s="1">
        <v>12</v>
      </c>
      <c r="H10" s="1">
        <v>28</v>
      </c>
      <c r="I10" s="1">
        <v>33</v>
      </c>
      <c r="J10" s="1">
        <v>42</v>
      </c>
      <c r="K10" s="1">
        <v>51</v>
      </c>
      <c r="L10" s="1">
        <v>67</v>
      </c>
      <c r="M10" s="1">
        <v>71</v>
      </c>
      <c r="N10" s="1">
        <f>SUM(B10:M10)</f>
        <v>304</v>
      </c>
    </row>
    <row r="11" spans="1:14" x14ac:dyDescent="0.3">
      <c r="A11" s="5" t="s">
        <v>57</v>
      </c>
      <c r="B11" s="1">
        <v>30</v>
      </c>
      <c r="C11" s="1">
        <v>30</v>
      </c>
      <c r="D11" s="1">
        <v>30</v>
      </c>
      <c r="E11" s="13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40</v>
      </c>
      <c r="L11" s="1">
        <v>40</v>
      </c>
      <c r="M11" s="1">
        <v>40</v>
      </c>
      <c r="N11" s="1">
        <f>SUM(B11:M11)</f>
        <v>210</v>
      </c>
    </row>
    <row r="12" spans="1:14" x14ac:dyDescent="0.3">
      <c r="A12" s="5" t="s">
        <v>44</v>
      </c>
      <c r="B12" s="1">
        <v>0</v>
      </c>
      <c r="C12" s="1">
        <v>0</v>
      </c>
      <c r="D12" s="1">
        <v>0</v>
      </c>
      <c r="E12" s="1">
        <v>0</v>
      </c>
      <c r="F12" s="1">
        <v>7</v>
      </c>
      <c r="G12" s="1">
        <v>13</v>
      </c>
      <c r="H12" s="1">
        <v>11</v>
      </c>
      <c r="I12" s="1">
        <v>13</v>
      </c>
      <c r="J12" s="1">
        <v>12</v>
      </c>
      <c r="K12" s="1">
        <v>11</v>
      </c>
      <c r="L12" s="1">
        <v>13</v>
      </c>
      <c r="M12" s="1">
        <v>15</v>
      </c>
      <c r="N12" s="1">
        <f>SUM(B12:M12)</f>
        <v>95</v>
      </c>
    </row>
    <row r="13" spans="1:14" x14ac:dyDescent="0.3">
      <c r="A13" s="5" t="s">
        <v>58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75</v>
      </c>
      <c r="H13" s="1">
        <v>0</v>
      </c>
      <c r="I13" s="1">
        <v>75</v>
      </c>
      <c r="J13" s="1">
        <v>0</v>
      </c>
      <c r="K13" s="1">
        <v>75</v>
      </c>
      <c r="L13" s="1">
        <v>0</v>
      </c>
      <c r="M13" s="1">
        <v>70</v>
      </c>
      <c r="N13" s="1">
        <f>SUM(B13:M13)</f>
        <v>295</v>
      </c>
    </row>
    <row r="14" spans="1:14" x14ac:dyDescent="0.3">
      <c r="A14" s="70" t="s">
        <v>24</v>
      </c>
      <c r="B14" s="71">
        <f>SUM(B10:B13)</f>
        <v>30</v>
      </c>
      <c r="C14" s="71">
        <f t="shared" ref="C14:M14" si="2">SUM(C10:C13)</f>
        <v>30</v>
      </c>
      <c r="D14" s="71">
        <f t="shared" si="2"/>
        <v>30</v>
      </c>
      <c r="E14" s="71">
        <f t="shared" si="2"/>
        <v>0</v>
      </c>
      <c r="F14" s="71">
        <f t="shared" si="2"/>
        <v>7</v>
      </c>
      <c r="G14" s="71">
        <f t="shared" si="2"/>
        <v>100</v>
      </c>
      <c r="H14" s="71">
        <f t="shared" si="2"/>
        <v>39</v>
      </c>
      <c r="I14" s="71">
        <f t="shared" si="2"/>
        <v>121</v>
      </c>
      <c r="J14" s="71">
        <f t="shared" si="2"/>
        <v>54</v>
      </c>
      <c r="K14" s="71">
        <f t="shared" si="2"/>
        <v>177</v>
      </c>
      <c r="L14" s="71">
        <f t="shared" si="2"/>
        <v>120</v>
      </c>
      <c r="M14" s="71">
        <f t="shared" si="2"/>
        <v>196</v>
      </c>
      <c r="N14" s="71">
        <f>SUM(N10:N13)</f>
        <v>904</v>
      </c>
    </row>
    <row r="15" spans="1:14" x14ac:dyDescent="0.3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72" t="s">
        <v>25</v>
      </c>
      <c r="B16" s="73">
        <f>B7-B14</f>
        <v>-30</v>
      </c>
      <c r="C16" s="73">
        <f t="shared" ref="C16:M16" si="3">C7-C14</f>
        <v>-30</v>
      </c>
      <c r="D16" s="73">
        <f t="shared" si="3"/>
        <v>-30</v>
      </c>
      <c r="E16" s="73">
        <f t="shared" si="3"/>
        <v>31.979999999999997</v>
      </c>
      <c r="F16" s="73">
        <f t="shared" si="3"/>
        <v>72.95</v>
      </c>
      <c r="G16" s="73">
        <f t="shared" si="3"/>
        <v>-20.049999999999997</v>
      </c>
      <c r="H16" s="73">
        <f t="shared" si="3"/>
        <v>53.94</v>
      </c>
      <c r="I16" s="73">
        <f t="shared" si="3"/>
        <v>-25.060000000000002</v>
      </c>
      <c r="J16" s="73">
        <f t="shared" si="3"/>
        <v>54.929999999999993</v>
      </c>
      <c r="K16" s="73">
        <f t="shared" si="3"/>
        <v>-39.090000000000003</v>
      </c>
      <c r="L16" s="73">
        <f t="shared" si="3"/>
        <v>-21.060000000000002</v>
      </c>
      <c r="M16" s="73">
        <f t="shared" si="3"/>
        <v>-4.1200000000000045</v>
      </c>
      <c r="N16" s="73">
        <f>N7-N14</f>
        <v>14.419999999999959</v>
      </c>
    </row>
    <row r="17" spans="1:14" x14ac:dyDescent="0.3">
      <c r="A17" s="77" t="s">
        <v>26</v>
      </c>
      <c r="B17" s="74">
        <v>0.13</v>
      </c>
      <c r="C17" s="74">
        <v>0.13</v>
      </c>
      <c r="D17" s="74">
        <v>0.13</v>
      </c>
      <c r="E17" s="74">
        <v>0.13</v>
      </c>
      <c r="F17" s="74">
        <v>0.13</v>
      </c>
      <c r="G17" s="74">
        <v>0.13</v>
      </c>
      <c r="H17" s="74">
        <v>0.13</v>
      </c>
      <c r="I17" s="74">
        <v>0.13</v>
      </c>
      <c r="J17" s="74">
        <v>0.13</v>
      </c>
      <c r="K17" s="74">
        <v>0.13</v>
      </c>
      <c r="L17" s="74">
        <v>0.13</v>
      </c>
      <c r="M17" s="74">
        <v>0.13</v>
      </c>
      <c r="N17" s="74">
        <v>0.13</v>
      </c>
    </row>
    <row r="18" spans="1:14" s="28" customFormat="1" x14ac:dyDescent="0.3">
      <c r="A18" s="75" t="s">
        <v>27</v>
      </c>
      <c r="B18" s="76">
        <f>B16-B17</f>
        <v>-30.13</v>
      </c>
      <c r="C18" s="76">
        <f t="shared" ref="C18:N18" si="4">C16-C17</f>
        <v>-30.13</v>
      </c>
      <c r="D18" s="76">
        <f t="shared" si="4"/>
        <v>-30.13</v>
      </c>
      <c r="E18" s="76">
        <f t="shared" si="4"/>
        <v>31.849999999999998</v>
      </c>
      <c r="F18" s="76">
        <f t="shared" si="4"/>
        <v>72.820000000000007</v>
      </c>
      <c r="G18" s="76">
        <f t="shared" si="4"/>
        <v>-20.179999999999996</v>
      </c>
      <c r="H18" s="76">
        <f t="shared" si="4"/>
        <v>53.809999999999995</v>
      </c>
      <c r="I18" s="76">
        <f t="shared" si="4"/>
        <v>-25.19</v>
      </c>
      <c r="J18" s="76">
        <f t="shared" si="4"/>
        <v>54.79999999999999</v>
      </c>
      <c r="K18" s="76">
        <f t="shared" si="4"/>
        <v>-39.220000000000006</v>
      </c>
      <c r="L18" s="76">
        <f t="shared" si="4"/>
        <v>-21.19</v>
      </c>
      <c r="M18" s="76">
        <f t="shared" si="4"/>
        <v>-4.2500000000000044</v>
      </c>
      <c r="N18" s="76">
        <f t="shared" si="4"/>
        <v>14.289999999999958</v>
      </c>
    </row>
  </sheetData>
  <mergeCells count="3">
    <mergeCell ref="A3:N3"/>
    <mergeCell ref="A9:N9"/>
    <mergeCell ref="A1:N1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7B75D-FB3C-416D-93FD-0E4DB842F6F8}">
  <dimension ref="A1:P142"/>
  <sheetViews>
    <sheetView workbookViewId="0">
      <selection activeCell="C23" sqref="C23"/>
    </sheetView>
  </sheetViews>
  <sheetFormatPr defaultColWidth="9.19921875" defaultRowHeight="13.2" x14ac:dyDescent="0.25"/>
  <cols>
    <col min="1" max="1" width="9.19921875" style="5"/>
    <col min="2" max="2" width="25.19921875" style="5" bestFit="1" customWidth="1"/>
    <col min="3" max="3" width="10.296875" style="17" bestFit="1" customWidth="1"/>
    <col min="4" max="4" width="24.69921875" style="19" bestFit="1" customWidth="1"/>
    <col min="5" max="6" width="10.296875" style="5" bestFit="1" customWidth="1"/>
    <col min="7" max="12" width="9.3984375" style="5" bestFit="1" customWidth="1"/>
    <col min="13" max="13" width="9.296875" style="5" customWidth="1"/>
    <col min="14" max="16" width="9.3984375" style="5" bestFit="1" customWidth="1"/>
    <col min="17" max="16384" width="9.19921875" style="5"/>
  </cols>
  <sheetData>
    <row r="1" spans="1:16" x14ac:dyDescent="0.25">
      <c r="C1" s="16" t="s">
        <v>51</v>
      </c>
      <c r="D1" s="31" t="s">
        <v>50</v>
      </c>
      <c r="E1" s="11">
        <v>45292</v>
      </c>
      <c r="F1" s="11">
        <v>45323</v>
      </c>
      <c r="G1" s="11">
        <v>45352</v>
      </c>
      <c r="H1" s="11">
        <v>45383</v>
      </c>
      <c r="I1" s="11">
        <v>45413</v>
      </c>
      <c r="J1" s="11">
        <v>45444</v>
      </c>
      <c r="K1" s="11">
        <v>45474</v>
      </c>
      <c r="L1" s="11">
        <v>45505</v>
      </c>
      <c r="M1" s="11">
        <v>45536</v>
      </c>
      <c r="N1" s="11">
        <v>45566</v>
      </c>
      <c r="O1" s="11">
        <v>45597</v>
      </c>
      <c r="P1" s="11">
        <v>45627</v>
      </c>
    </row>
    <row r="2" spans="1:16" x14ac:dyDescent="0.25">
      <c r="A2" s="8" t="s">
        <v>49</v>
      </c>
      <c r="B2" s="8"/>
      <c r="C2" s="30">
        <v>5000</v>
      </c>
      <c r="D2" s="29"/>
      <c r="E2" s="10"/>
      <c r="F2" s="9">
        <f t="shared" ref="F2:P2" si="0">E16</f>
        <v>-30</v>
      </c>
      <c r="G2" s="9">
        <f t="shared" si="0"/>
        <v>-60</v>
      </c>
      <c r="H2" s="9">
        <f t="shared" si="0"/>
        <v>-90</v>
      </c>
      <c r="I2" s="9">
        <f t="shared" si="0"/>
        <v>-58.02</v>
      </c>
      <c r="J2" s="9">
        <f t="shared" si="0"/>
        <v>14.93</v>
      </c>
      <c r="K2" s="9">
        <f t="shared" si="0"/>
        <v>-5.1199999999999974</v>
      </c>
      <c r="L2" s="9">
        <f t="shared" si="0"/>
        <v>48.82</v>
      </c>
      <c r="M2" s="9">
        <f t="shared" si="0"/>
        <v>23.759999999999998</v>
      </c>
      <c r="N2" s="9">
        <f t="shared" si="0"/>
        <v>78.69</v>
      </c>
      <c r="O2" s="9">
        <f t="shared" si="0"/>
        <v>39.599999999999994</v>
      </c>
      <c r="P2" s="9">
        <f t="shared" si="0"/>
        <v>18.539999999999992</v>
      </c>
    </row>
    <row r="3" spans="1:16" x14ac:dyDescent="0.25">
      <c r="A3" s="8" t="s">
        <v>48</v>
      </c>
      <c r="B3" s="8"/>
      <c r="C3" s="1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B4" s="5" t="s">
        <v>39</v>
      </c>
      <c r="C4" s="17">
        <v>15.99</v>
      </c>
      <c r="E4" s="7">
        <v>0</v>
      </c>
      <c r="F4" s="7">
        <v>0</v>
      </c>
      <c r="G4" s="7">
        <v>0</v>
      </c>
      <c r="H4" s="7">
        <v>0</v>
      </c>
      <c r="I4" s="7">
        <v>3</v>
      </c>
      <c r="J4" s="7">
        <v>3</v>
      </c>
      <c r="K4" s="7">
        <v>3</v>
      </c>
      <c r="L4" s="7">
        <v>4</v>
      </c>
      <c r="M4" s="7">
        <v>4</v>
      </c>
      <c r="N4" s="7">
        <v>5</v>
      </c>
      <c r="O4" s="7">
        <v>3</v>
      </c>
      <c r="P4" s="7">
        <v>8</v>
      </c>
    </row>
    <row r="5" spans="1:16" x14ac:dyDescent="0.25">
      <c r="B5" s="5" t="s">
        <v>52</v>
      </c>
      <c r="C5" s="17">
        <v>12.99</v>
      </c>
      <c r="E5" s="7">
        <v>0</v>
      </c>
      <c r="F5" s="7">
        <v>0</v>
      </c>
      <c r="G5" s="7">
        <v>0</v>
      </c>
      <c r="H5" s="7">
        <v>1</v>
      </c>
      <c r="I5" s="7">
        <v>1</v>
      </c>
      <c r="J5" s="7">
        <v>1</v>
      </c>
      <c r="K5" s="7">
        <v>2</v>
      </c>
      <c r="L5" s="7">
        <v>1</v>
      </c>
      <c r="M5" s="7">
        <v>2</v>
      </c>
      <c r="N5" s="7">
        <v>3</v>
      </c>
      <c r="O5" s="7">
        <v>1</v>
      </c>
      <c r="P5" s="7">
        <v>2</v>
      </c>
    </row>
    <row r="6" spans="1:16" x14ac:dyDescent="0.25">
      <c r="B6" s="5" t="s">
        <v>53</v>
      </c>
      <c r="C6" s="17">
        <v>18.989999999999998</v>
      </c>
      <c r="E6" s="7">
        <v>0</v>
      </c>
      <c r="F6" s="7">
        <v>0</v>
      </c>
      <c r="G6" s="7">
        <v>0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2</v>
      </c>
      <c r="P6" s="7">
        <v>2</v>
      </c>
    </row>
    <row r="7" spans="1:16" x14ac:dyDescent="0.25">
      <c r="A7" s="87" t="s">
        <v>47</v>
      </c>
      <c r="B7" s="87"/>
      <c r="C7" s="87"/>
      <c r="D7" s="87"/>
      <c r="E7" s="23">
        <f>SUM($C$4*E4,$C$5*E5,$C$6*E6)</f>
        <v>0</v>
      </c>
      <c r="F7" s="23">
        <f t="shared" ref="F7:P7" si="1">SUM($C$4*F4,$C$5*F5,$C$6*F6)</f>
        <v>0</v>
      </c>
      <c r="G7" s="23">
        <f t="shared" si="1"/>
        <v>0</v>
      </c>
      <c r="H7" s="23">
        <f t="shared" si="1"/>
        <v>31.979999999999997</v>
      </c>
      <c r="I7" s="23">
        <f t="shared" si="1"/>
        <v>79.95</v>
      </c>
      <c r="J7" s="23">
        <f>SUM($C$4*J4,$C$5*J5,$C$6*J6)</f>
        <v>79.95</v>
      </c>
      <c r="K7" s="23">
        <f t="shared" si="1"/>
        <v>92.94</v>
      </c>
      <c r="L7" s="23">
        <f t="shared" si="1"/>
        <v>95.94</v>
      </c>
      <c r="M7" s="23">
        <f t="shared" si="1"/>
        <v>108.92999999999999</v>
      </c>
      <c r="N7" s="23">
        <f t="shared" si="1"/>
        <v>137.91</v>
      </c>
      <c r="O7" s="23">
        <f t="shared" si="1"/>
        <v>98.94</v>
      </c>
      <c r="P7" s="23">
        <f t="shared" si="1"/>
        <v>191.88</v>
      </c>
    </row>
    <row r="8" spans="1:16" x14ac:dyDescent="0.25">
      <c r="A8" s="8" t="s">
        <v>46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.6" x14ac:dyDescent="0.3">
      <c r="B9" s="5" t="s">
        <v>45</v>
      </c>
      <c r="E9" s="1">
        <v>0</v>
      </c>
      <c r="F9" s="1">
        <v>0</v>
      </c>
      <c r="G9" s="1" t="s">
        <v>55</v>
      </c>
      <c r="H9" s="1" t="s">
        <v>55</v>
      </c>
      <c r="I9" s="1" t="s">
        <v>55</v>
      </c>
      <c r="J9" s="1">
        <v>12</v>
      </c>
      <c r="K9" s="1">
        <v>28</v>
      </c>
      <c r="L9" s="1">
        <v>33</v>
      </c>
      <c r="M9" s="1">
        <v>42</v>
      </c>
      <c r="N9" s="1">
        <v>51</v>
      </c>
      <c r="O9" s="1">
        <v>67</v>
      </c>
      <c r="P9" s="1">
        <v>71</v>
      </c>
    </row>
    <row r="10" spans="1:16" ht="15.6" x14ac:dyDescent="0.3">
      <c r="B10" s="5" t="s">
        <v>57</v>
      </c>
      <c r="E10" s="1">
        <v>30</v>
      </c>
      <c r="F10" s="1">
        <v>30</v>
      </c>
      <c r="G10" s="1">
        <v>30</v>
      </c>
      <c r="H10" s="13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40</v>
      </c>
      <c r="O10" s="1">
        <v>40</v>
      </c>
      <c r="P10" s="1">
        <v>40</v>
      </c>
    </row>
    <row r="11" spans="1:16" ht="15.6" x14ac:dyDescent="0.3">
      <c r="B11" s="5" t="s">
        <v>44</v>
      </c>
      <c r="E11" s="1">
        <v>0</v>
      </c>
      <c r="F11" s="1">
        <v>0</v>
      </c>
      <c r="G11" s="1">
        <v>0</v>
      </c>
      <c r="H11" s="1">
        <v>0</v>
      </c>
      <c r="I11" s="1">
        <v>7</v>
      </c>
      <c r="J11" s="1">
        <v>13</v>
      </c>
      <c r="K11" s="1">
        <v>11</v>
      </c>
      <c r="L11" s="1">
        <v>13</v>
      </c>
      <c r="M11" s="1">
        <v>12</v>
      </c>
      <c r="N11" s="1">
        <v>11</v>
      </c>
      <c r="O11" s="1">
        <v>13</v>
      </c>
      <c r="P11" s="1">
        <v>15</v>
      </c>
    </row>
    <row r="12" spans="1:16" ht="15.6" x14ac:dyDescent="0.3">
      <c r="B12" s="5" t="s">
        <v>56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75</v>
      </c>
      <c r="K12" s="1">
        <v>0</v>
      </c>
      <c r="L12" s="1">
        <v>75</v>
      </c>
      <c r="M12" s="1">
        <v>0</v>
      </c>
      <c r="N12" s="1">
        <v>75</v>
      </c>
      <c r="O12" s="1">
        <v>0</v>
      </c>
      <c r="P12" s="1">
        <v>70</v>
      </c>
    </row>
    <row r="13" spans="1:16" x14ac:dyDescent="0.25">
      <c r="A13" s="8" t="s">
        <v>43</v>
      </c>
      <c r="B13" s="8"/>
      <c r="C13" s="5"/>
      <c r="D13" s="5"/>
      <c r="E13" s="23">
        <f t="shared" ref="E13:P13" si="2">SUM(E9:E12)</f>
        <v>30</v>
      </c>
      <c r="F13" s="23">
        <f t="shared" si="2"/>
        <v>30</v>
      </c>
      <c r="G13" s="23">
        <f t="shared" si="2"/>
        <v>30</v>
      </c>
      <c r="H13" s="23">
        <f t="shared" si="2"/>
        <v>0</v>
      </c>
      <c r="I13" s="23">
        <f t="shared" si="2"/>
        <v>7</v>
      </c>
      <c r="J13" s="23">
        <f t="shared" si="2"/>
        <v>100</v>
      </c>
      <c r="K13" s="23">
        <f t="shared" si="2"/>
        <v>39</v>
      </c>
      <c r="L13" s="23">
        <f t="shared" si="2"/>
        <v>121</v>
      </c>
      <c r="M13" s="23">
        <f t="shared" si="2"/>
        <v>54</v>
      </c>
      <c r="N13" s="23">
        <f t="shared" si="2"/>
        <v>177</v>
      </c>
      <c r="O13" s="23">
        <f t="shared" si="2"/>
        <v>120</v>
      </c>
      <c r="P13" s="23">
        <f t="shared" si="2"/>
        <v>196</v>
      </c>
    </row>
    <row r="14" spans="1:16" x14ac:dyDescent="0.25">
      <c r="A14" s="29" t="s">
        <v>42</v>
      </c>
      <c r="D14" s="5"/>
      <c r="E14" s="23">
        <f>E7-E13</f>
        <v>-30</v>
      </c>
      <c r="F14" s="23">
        <f t="shared" ref="F14:P14" si="3">F7-F13</f>
        <v>-30</v>
      </c>
      <c r="G14" s="23">
        <f t="shared" si="3"/>
        <v>-30</v>
      </c>
      <c r="H14" s="23">
        <f t="shared" si="3"/>
        <v>31.979999999999997</v>
      </c>
      <c r="I14" s="23">
        <f>I7-I13</f>
        <v>72.95</v>
      </c>
      <c r="J14" s="23">
        <f t="shared" si="3"/>
        <v>-20.049999999999997</v>
      </c>
      <c r="K14" s="23">
        <f t="shared" si="3"/>
        <v>53.94</v>
      </c>
      <c r="L14" s="23">
        <f t="shared" si="3"/>
        <v>-25.060000000000002</v>
      </c>
      <c r="M14" s="23">
        <f t="shared" si="3"/>
        <v>54.929999999999993</v>
      </c>
      <c r="N14" s="23">
        <f t="shared" si="3"/>
        <v>-39.090000000000003</v>
      </c>
      <c r="O14" s="23">
        <f t="shared" si="3"/>
        <v>-21.060000000000002</v>
      </c>
      <c r="P14" s="23">
        <f t="shared" si="3"/>
        <v>-4.1200000000000045</v>
      </c>
    </row>
    <row r="15" spans="1:16" x14ac:dyDescent="0.25"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3.8" thickBot="1" x14ac:dyDescent="0.3">
      <c r="D16" s="31" t="s">
        <v>41</v>
      </c>
      <c r="E16" s="24">
        <f t="shared" ref="E16:P16" si="4">E2+E14</f>
        <v>-30</v>
      </c>
      <c r="F16" s="24">
        <f t="shared" si="4"/>
        <v>-60</v>
      </c>
      <c r="G16" s="24">
        <f t="shared" si="4"/>
        <v>-90</v>
      </c>
      <c r="H16" s="24">
        <f t="shared" si="4"/>
        <v>-58.02</v>
      </c>
      <c r="I16" s="24">
        <f t="shared" si="4"/>
        <v>14.93</v>
      </c>
      <c r="J16" s="24">
        <f t="shared" si="4"/>
        <v>-5.1199999999999974</v>
      </c>
      <c r="K16" s="24">
        <f t="shared" si="4"/>
        <v>48.82</v>
      </c>
      <c r="L16" s="24">
        <f t="shared" si="4"/>
        <v>23.759999999999998</v>
      </c>
      <c r="M16" s="24">
        <f t="shared" si="4"/>
        <v>78.69</v>
      </c>
      <c r="N16" s="24">
        <f t="shared" si="4"/>
        <v>39.599999999999994</v>
      </c>
      <c r="O16" s="24">
        <f t="shared" si="4"/>
        <v>18.539999999999992</v>
      </c>
      <c r="P16" s="24">
        <f t="shared" si="4"/>
        <v>14.419999999999987</v>
      </c>
    </row>
    <row r="17" spans="4:16" ht="13.8" thickTop="1" x14ac:dyDescent="0.25">
      <c r="D17" s="31" t="s">
        <v>40</v>
      </c>
      <c r="E17" s="17">
        <f>$C$2+E16</f>
        <v>4970</v>
      </c>
      <c r="F17" s="17">
        <f t="shared" ref="F17:P17" si="5">$C$2+F16</f>
        <v>4940</v>
      </c>
      <c r="G17" s="17">
        <f t="shared" si="5"/>
        <v>4910</v>
      </c>
      <c r="H17" s="17">
        <f t="shared" si="5"/>
        <v>4941.9799999999996</v>
      </c>
      <c r="I17" s="17">
        <f t="shared" si="5"/>
        <v>5014.93</v>
      </c>
      <c r="J17" s="17">
        <f t="shared" si="5"/>
        <v>4994.88</v>
      </c>
      <c r="K17" s="17">
        <f t="shared" si="5"/>
        <v>5048.82</v>
      </c>
      <c r="L17" s="17">
        <f t="shared" si="5"/>
        <v>5023.76</v>
      </c>
      <c r="M17" s="17">
        <f t="shared" si="5"/>
        <v>5078.6899999999996</v>
      </c>
      <c r="N17" s="17">
        <f t="shared" si="5"/>
        <v>5039.6000000000004</v>
      </c>
      <c r="O17" s="17">
        <f t="shared" si="5"/>
        <v>5018.54</v>
      </c>
      <c r="P17" s="17">
        <f t="shared" si="5"/>
        <v>5014.42</v>
      </c>
    </row>
    <row r="18" spans="4:16" x14ac:dyDescent="0.25"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4:16" x14ac:dyDescent="0.25"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4:16" x14ac:dyDescent="0.25"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4:16" x14ac:dyDescent="0.25"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4:16" x14ac:dyDescent="0.25"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4:16" x14ac:dyDescent="0.25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4:16" x14ac:dyDescent="0.25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4:16" x14ac:dyDescent="0.25"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4:16" x14ac:dyDescent="0.25"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4:16" x14ac:dyDescent="0.25"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4:16" x14ac:dyDescent="0.25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4:16" x14ac:dyDescent="0.25"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4:16" x14ac:dyDescent="0.25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4:16" x14ac:dyDescent="0.25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4:16" x14ac:dyDescent="0.2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5:16" x14ac:dyDescent="0.25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5:16" x14ac:dyDescent="0.25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5:16" x14ac:dyDescent="0.25"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5:16" x14ac:dyDescent="0.25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5:16" x14ac:dyDescent="0.25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5:16" x14ac:dyDescent="0.25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5:16" x14ac:dyDescent="0.25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5:16" x14ac:dyDescent="0.25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5:16" x14ac:dyDescent="0.25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5:16" x14ac:dyDescent="0.25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5:16" x14ac:dyDescent="0.25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5:16" x14ac:dyDescent="0.25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5:16" x14ac:dyDescent="0.25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5:16" x14ac:dyDescent="0.25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5:16" x14ac:dyDescent="0.25"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5:16" x14ac:dyDescent="0.2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5:16" x14ac:dyDescent="0.2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5:16" x14ac:dyDescent="0.2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5:16" x14ac:dyDescent="0.2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5:16" x14ac:dyDescent="0.2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5:16" x14ac:dyDescent="0.2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5:16" x14ac:dyDescent="0.2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5:16" x14ac:dyDescent="0.2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5:16" x14ac:dyDescent="0.2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5:16" x14ac:dyDescent="0.2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5:16" x14ac:dyDescent="0.2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5:16" x14ac:dyDescent="0.2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5:16" x14ac:dyDescent="0.2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5:16" x14ac:dyDescent="0.2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5:16" x14ac:dyDescent="0.2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5:16" x14ac:dyDescent="0.2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5:16" x14ac:dyDescent="0.2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5:16" x14ac:dyDescent="0.25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5:16" x14ac:dyDescent="0.2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5:16" x14ac:dyDescent="0.2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5:16" x14ac:dyDescent="0.25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5:16" x14ac:dyDescent="0.25"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5:16" x14ac:dyDescent="0.25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5:16" x14ac:dyDescent="0.25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5:16" x14ac:dyDescent="0.25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5:16" x14ac:dyDescent="0.25"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5:16" x14ac:dyDescent="0.25"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5:16" x14ac:dyDescent="0.25"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5:16" x14ac:dyDescent="0.25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5:16" x14ac:dyDescent="0.25"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5:16" x14ac:dyDescent="0.25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5:16" x14ac:dyDescent="0.25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5:16" x14ac:dyDescent="0.25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5:16" x14ac:dyDescent="0.25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5:16" x14ac:dyDescent="0.25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5:16" x14ac:dyDescent="0.25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5:16" x14ac:dyDescent="0.25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5:16" x14ac:dyDescent="0.25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5:16" x14ac:dyDescent="0.25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5:16" x14ac:dyDescent="0.25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5:16" x14ac:dyDescent="0.25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5:16" x14ac:dyDescent="0.25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5:16" x14ac:dyDescent="0.25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5:16" x14ac:dyDescent="0.25"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5:16" x14ac:dyDescent="0.25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5:16" x14ac:dyDescent="0.25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5:16" x14ac:dyDescent="0.25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5:16" x14ac:dyDescent="0.25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5:16" x14ac:dyDescent="0.25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5:16" x14ac:dyDescent="0.25"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5:16" x14ac:dyDescent="0.25"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5:16" x14ac:dyDescent="0.25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5:16" x14ac:dyDescent="0.25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5:16" x14ac:dyDescent="0.25"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5:16" x14ac:dyDescent="0.25"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5:16" x14ac:dyDescent="0.25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5:16" x14ac:dyDescent="0.25"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5:16" x14ac:dyDescent="0.25"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5:16" x14ac:dyDescent="0.25"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5:16" x14ac:dyDescent="0.25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5:16" x14ac:dyDescent="0.25"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5:16" x14ac:dyDescent="0.25"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5:16" x14ac:dyDescent="0.25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5:16" x14ac:dyDescent="0.25"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5:16" x14ac:dyDescent="0.25"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5:16" x14ac:dyDescent="0.25"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5:16" x14ac:dyDescent="0.25"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5:16" x14ac:dyDescent="0.25"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5:16" x14ac:dyDescent="0.25"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5:16" x14ac:dyDescent="0.25"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5:16" x14ac:dyDescent="0.25"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5:16" x14ac:dyDescent="0.25"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5:16" x14ac:dyDescent="0.25"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5:16" x14ac:dyDescent="0.25"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5:16" x14ac:dyDescent="0.25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5:16" x14ac:dyDescent="0.25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5:16" x14ac:dyDescent="0.25"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5:16" x14ac:dyDescent="0.25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5:16" x14ac:dyDescent="0.25"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5:16" x14ac:dyDescent="0.25"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5:16" x14ac:dyDescent="0.25"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5:16" x14ac:dyDescent="0.25"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5:16" x14ac:dyDescent="0.25"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5:16" x14ac:dyDescent="0.25"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5:16" x14ac:dyDescent="0.25"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5:16" x14ac:dyDescent="0.25"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5:16" x14ac:dyDescent="0.25"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5:16" x14ac:dyDescent="0.25"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5:16" x14ac:dyDescent="0.25"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5:16" x14ac:dyDescent="0.25"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5:16" x14ac:dyDescent="0.25"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5:16" x14ac:dyDescent="0.25"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5:16" x14ac:dyDescent="0.25"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5:16" x14ac:dyDescent="0.25"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5:16" x14ac:dyDescent="0.25"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</sheetData>
  <mergeCells count="1">
    <mergeCell ref="A7:D7"/>
  </mergeCells>
  <conditionalFormatting sqref="E16:P16">
    <cfRule type="cellIs" dxfId="5" priority="2" operator="lessThan">
      <formula>#REF!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12C3-C444-4E59-96C2-0F47FCF5B545}">
  <dimension ref="A1:N18"/>
  <sheetViews>
    <sheetView workbookViewId="0">
      <selection activeCell="C20" sqref="C20"/>
    </sheetView>
  </sheetViews>
  <sheetFormatPr defaultColWidth="11.19921875" defaultRowHeight="15.6" x14ac:dyDescent="0.3"/>
  <cols>
    <col min="1" max="1" width="26.296875" bestFit="1" customWidth="1"/>
    <col min="7" max="7" width="12.59765625" customWidth="1"/>
    <col min="8" max="8" width="13.3984375" customWidth="1"/>
    <col min="9" max="9" width="12.5" customWidth="1"/>
    <col min="10" max="10" width="12.09765625" customWidth="1"/>
    <col min="11" max="11" width="13.3984375" customWidth="1"/>
    <col min="12" max="12" width="13.19921875" customWidth="1"/>
    <col min="13" max="14" width="12.8984375" customWidth="1"/>
    <col min="15" max="16384" width="11.19921875" style="25"/>
  </cols>
  <sheetData>
    <row r="1" spans="1:14" x14ac:dyDescent="0.3">
      <c r="A1" s="86" t="s">
        <v>59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32" customFormat="1" x14ac:dyDescent="0.3">
      <c r="A2" s="69"/>
      <c r="B2" s="80" t="s">
        <v>3</v>
      </c>
      <c r="C2" s="80" t="s">
        <v>4</v>
      </c>
      <c r="D2" s="80" t="s">
        <v>5</v>
      </c>
      <c r="E2" s="80" t="s">
        <v>6</v>
      </c>
      <c r="F2" s="80" t="s">
        <v>7</v>
      </c>
      <c r="G2" s="80" t="s">
        <v>8</v>
      </c>
      <c r="H2" s="80" t="s">
        <v>9</v>
      </c>
      <c r="I2" s="80" t="s">
        <v>10</v>
      </c>
      <c r="J2" s="80" t="s">
        <v>11</v>
      </c>
      <c r="K2" s="80" t="s">
        <v>12</v>
      </c>
      <c r="L2" s="80" t="s">
        <v>13</v>
      </c>
      <c r="M2" s="80" t="s">
        <v>14</v>
      </c>
      <c r="N2" s="80" t="s">
        <v>15</v>
      </c>
    </row>
    <row r="3" spans="1:14" s="26" customFormat="1" x14ac:dyDescent="0.3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s="27" customFormat="1" x14ac:dyDescent="0.3">
      <c r="A4" s="5" t="s">
        <v>39</v>
      </c>
      <c r="B4" s="17">
        <f>'Cash Flow Year 2'!$C$4*'Cash Flow Year 2'!E4</f>
        <v>31.98</v>
      </c>
      <c r="C4" s="17">
        <f>'Cash Flow Year 2'!$C$4*'Cash Flow Year 2'!F4</f>
        <v>47.97</v>
      </c>
      <c r="D4" s="17">
        <f>'Cash Flow Year 2'!$C$4*'Cash Flow Year 2'!G4</f>
        <v>47.97</v>
      </c>
      <c r="E4" s="17">
        <f>'Cash Flow Year 2'!$C$4*'Cash Flow Year 2'!H4</f>
        <v>15.99</v>
      </c>
      <c r="F4" s="17">
        <f>'Cash Flow Year 2'!$C$4*'Cash Flow Year 2'!I4</f>
        <v>31.98</v>
      </c>
      <c r="G4" s="17">
        <f>'Cash Flow Year 2'!$C$4*'Cash Flow Year 2'!J4</f>
        <v>15.99</v>
      </c>
      <c r="H4" s="17">
        <f>'Cash Flow Year 2'!$C$4*'Cash Flow Year 2'!K4</f>
        <v>31.98</v>
      </c>
      <c r="I4" s="17">
        <f>'Cash Flow Year 2'!$C$4*'Cash Flow Year 2'!L4</f>
        <v>47.97</v>
      </c>
      <c r="J4" s="17">
        <f>'Cash Flow Year 2'!$C$4*'Cash Flow Year 2'!M4</f>
        <v>63.96</v>
      </c>
      <c r="K4" s="17">
        <f>'Cash Flow Year 2'!$C$4*'Cash Flow Year 2'!N4</f>
        <v>79.95</v>
      </c>
      <c r="L4" s="17">
        <f>'Cash Flow Year 2'!$C$4*'Cash Flow Year 2'!O4</f>
        <v>79.95</v>
      </c>
      <c r="M4" s="17">
        <f>'Cash Flow Year 2'!$C$4*'Cash Flow Year 2'!P4</f>
        <v>95.94</v>
      </c>
      <c r="N4" s="1">
        <f>SUM(B4:M4)</f>
        <v>591.62999999999988</v>
      </c>
    </row>
    <row r="5" spans="1:14" s="27" customFormat="1" x14ac:dyDescent="0.3">
      <c r="A5" s="5" t="s">
        <v>52</v>
      </c>
      <c r="B5" s="17">
        <f>'Cash Flow Year 2'!$C$5*'Cash Flow Year 2'!E5</f>
        <v>25.98</v>
      </c>
      <c r="C5" s="17">
        <f>'Cash Flow Year 2'!$C$5*'Cash Flow Year 2'!F5</f>
        <v>12.99</v>
      </c>
      <c r="D5" s="17">
        <f>'Cash Flow Year 2'!$C$5*'Cash Flow Year 2'!G5</f>
        <v>25.98</v>
      </c>
      <c r="E5" s="17">
        <f>'Cash Flow Year 2'!$C$5*'Cash Flow Year 2'!H5</f>
        <v>25.98</v>
      </c>
      <c r="F5" s="17">
        <f>'Cash Flow Year 2'!$C$5*'Cash Flow Year 2'!I5</f>
        <v>12.99</v>
      </c>
      <c r="G5" s="17">
        <f>'Cash Flow Year 2'!$C$5*'Cash Flow Year 2'!J5</f>
        <v>12.99</v>
      </c>
      <c r="H5" s="17">
        <f>'Cash Flow Year 2'!$C$5*'Cash Flow Year 2'!K5</f>
        <v>38.97</v>
      </c>
      <c r="I5" s="17">
        <f>'Cash Flow Year 2'!$C$5*'Cash Flow Year 2'!L5</f>
        <v>25.98</v>
      </c>
      <c r="J5" s="17">
        <f>'Cash Flow Year 2'!$C$5*'Cash Flow Year 2'!M5</f>
        <v>38.97</v>
      </c>
      <c r="K5" s="17">
        <f>'Cash Flow Year 2'!$C$5*'Cash Flow Year 2'!N5</f>
        <v>38.97</v>
      </c>
      <c r="L5" s="17">
        <f>'Cash Flow Year 2'!$C$5*'Cash Flow Year 2'!O5</f>
        <v>38.97</v>
      </c>
      <c r="M5" s="17">
        <f>'Cash Flow Year 2'!$C$5*'Cash Flow Year 2'!P5</f>
        <v>38.97</v>
      </c>
      <c r="N5" s="1">
        <f t="shared" ref="N5:N6" si="0">SUM(B5:M5)</f>
        <v>337.74</v>
      </c>
    </row>
    <row r="6" spans="1:14" s="27" customFormat="1" x14ac:dyDescent="0.3">
      <c r="A6" s="17" t="s">
        <v>53</v>
      </c>
      <c r="B6" s="17">
        <f>'Cash Flow Year 2'!$C$6*'Cash Flow Year 2'!E6</f>
        <v>18.989999999999998</v>
      </c>
      <c r="C6" s="17">
        <f>'Cash Flow Year 2'!$C$6*'Cash Flow Year 2'!F6</f>
        <v>18.989999999999998</v>
      </c>
      <c r="D6" s="17">
        <f>'Cash Flow Year 2'!$C$6*'Cash Flow Year 2'!G6</f>
        <v>0</v>
      </c>
      <c r="E6" s="17">
        <f>'Cash Flow Year 2'!$C$6*'Cash Flow Year 2'!H6</f>
        <v>18.989999999999998</v>
      </c>
      <c r="F6" s="17">
        <f>'Cash Flow Year 2'!$C$6*'Cash Flow Year 2'!I6</f>
        <v>0</v>
      </c>
      <c r="G6" s="17">
        <f>'Cash Flow Year 2'!$C$6*'Cash Flow Year 2'!J6</f>
        <v>18.989999999999998</v>
      </c>
      <c r="H6" s="17">
        <f>'Cash Flow Year 2'!$C$6*'Cash Flow Year 2'!K6</f>
        <v>18.989999999999998</v>
      </c>
      <c r="I6" s="17">
        <f>'Cash Flow Year 2'!$C$6*'Cash Flow Year 2'!L6</f>
        <v>18.989999999999998</v>
      </c>
      <c r="J6" s="17">
        <f>'Cash Flow Year 2'!$C$6*'Cash Flow Year 2'!M6</f>
        <v>18.989999999999998</v>
      </c>
      <c r="K6" s="17">
        <f>'Cash Flow Year 2'!$C$6*'Cash Flow Year 2'!N6</f>
        <v>18.989999999999998</v>
      </c>
      <c r="L6" s="17">
        <f>'Cash Flow Year 2'!$C$6*'Cash Flow Year 2'!O6</f>
        <v>37.979999999999997</v>
      </c>
      <c r="M6" s="17">
        <f>'Cash Flow Year 2'!$C$6*'Cash Flow Year 2'!P6</f>
        <v>56.97</v>
      </c>
      <c r="N6" s="1">
        <f t="shared" si="0"/>
        <v>246.86999999999998</v>
      </c>
    </row>
    <row r="7" spans="1:14" s="4" customFormat="1" x14ac:dyDescent="0.3">
      <c r="A7" s="70" t="s">
        <v>54</v>
      </c>
      <c r="B7" s="71">
        <f>SUM(B4:B6)</f>
        <v>76.95</v>
      </c>
      <c r="C7" s="71">
        <f t="shared" ref="C7:N7" si="1">SUM(C4:C6)</f>
        <v>79.95</v>
      </c>
      <c r="D7" s="71">
        <f t="shared" si="1"/>
        <v>73.95</v>
      </c>
      <c r="E7" s="71">
        <f t="shared" si="1"/>
        <v>60.959999999999994</v>
      </c>
      <c r="F7" s="71">
        <f t="shared" si="1"/>
        <v>44.97</v>
      </c>
      <c r="G7" s="71">
        <f t="shared" si="1"/>
        <v>47.97</v>
      </c>
      <c r="H7" s="71">
        <f t="shared" si="1"/>
        <v>89.94</v>
      </c>
      <c r="I7" s="71">
        <f t="shared" si="1"/>
        <v>92.94</v>
      </c>
      <c r="J7" s="71">
        <f t="shared" si="1"/>
        <v>121.92</v>
      </c>
      <c r="K7" s="71">
        <f t="shared" si="1"/>
        <v>137.91</v>
      </c>
      <c r="L7" s="71">
        <f t="shared" si="1"/>
        <v>156.9</v>
      </c>
      <c r="M7" s="71">
        <f t="shared" si="1"/>
        <v>191.88</v>
      </c>
      <c r="N7" s="71">
        <f t="shared" si="1"/>
        <v>1176.2399999999998</v>
      </c>
    </row>
    <row r="8" spans="1:14" x14ac:dyDescent="0.3">
      <c r="A8" s="1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26" customFormat="1" x14ac:dyDescent="0.3">
      <c r="A9" s="85" t="s">
        <v>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x14ac:dyDescent="0.3">
      <c r="A10" s="5" t="s">
        <v>45</v>
      </c>
      <c r="B10" s="1">
        <v>33</v>
      </c>
      <c r="C10" s="1">
        <v>11</v>
      </c>
      <c r="D10" s="1">
        <v>23</v>
      </c>
      <c r="E10" s="1">
        <v>32</v>
      </c>
      <c r="F10" s="1">
        <v>23</v>
      </c>
      <c r="G10" s="1">
        <v>36</v>
      </c>
      <c r="H10" s="1">
        <v>20</v>
      </c>
      <c r="I10" s="1">
        <v>19</v>
      </c>
      <c r="J10" s="1">
        <v>23</v>
      </c>
      <c r="K10" s="1">
        <v>25</v>
      </c>
      <c r="L10" s="1">
        <v>13</v>
      </c>
      <c r="M10" s="1">
        <v>76</v>
      </c>
      <c r="N10" s="1">
        <f>SUM(B10:M10)</f>
        <v>334</v>
      </c>
    </row>
    <row r="11" spans="1:14" x14ac:dyDescent="0.3">
      <c r="A11" s="5" t="s">
        <v>57</v>
      </c>
      <c r="B11" s="1">
        <v>20</v>
      </c>
      <c r="C11" s="1">
        <v>20</v>
      </c>
      <c r="D11" s="1">
        <v>20</v>
      </c>
      <c r="E11" s="13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40</v>
      </c>
      <c r="N11" s="1">
        <f>SUM(B11:M11)</f>
        <v>100</v>
      </c>
    </row>
    <row r="12" spans="1:14" x14ac:dyDescent="0.3">
      <c r="A12" s="5" t="s">
        <v>44</v>
      </c>
      <c r="B12" s="1">
        <v>10</v>
      </c>
      <c r="C12" s="1">
        <v>5</v>
      </c>
      <c r="D12" s="1">
        <v>7</v>
      </c>
      <c r="E12" s="1">
        <v>9</v>
      </c>
      <c r="F12" s="1">
        <v>7</v>
      </c>
      <c r="G12" s="1">
        <v>11</v>
      </c>
      <c r="H12" s="1">
        <v>6</v>
      </c>
      <c r="I12" s="1">
        <v>5</v>
      </c>
      <c r="J12" s="1">
        <v>15</v>
      </c>
      <c r="K12" s="1">
        <v>11</v>
      </c>
      <c r="L12" s="1">
        <v>7.99</v>
      </c>
      <c r="M12" s="1">
        <v>9.89</v>
      </c>
      <c r="N12" s="1">
        <f>SUM(B12:M12)</f>
        <v>103.88</v>
      </c>
    </row>
    <row r="13" spans="1:14" x14ac:dyDescent="0.3">
      <c r="A13" s="5" t="s">
        <v>58</v>
      </c>
      <c r="B13" s="1">
        <v>70</v>
      </c>
      <c r="C13" s="1">
        <v>0</v>
      </c>
      <c r="D13" s="1">
        <v>75</v>
      </c>
      <c r="E13" s="1">
        <v>0</v>
      </c>
      <c r="F13" s="1">
        <v>70</v>
      </c>
      <c r="G13" s="1">
        <v>0</v>
      </c>
      <c r="H13" s="1">
        <v>70</v>
      </c>
      <c r="I13" s="1">
        <v>0</v>
      </c>
      <c r="J13" s="1">
        <v>75</v>
      </c>
      <c r="K13" s="1">
        <v>0</v>
      </c>
      <c r="L13" s="1">
        <v>70</v>
      </c>
      <c r="M13" s="1">
        <v>0</v>
      </c>
      <c r="N13" s="1">
        <f>SUM(B13:M13)</f>
        <v>430</v>
      </c>
    </row>
    <row r="14" spans="1:14" x14ac:dyDescent="0.3">
      <c r="A14" s="70" t="s">
        <v>24</v>
      </c>
      <c r="B14" s="71">
        <f>SUM(B10:B13)</f>
        <v>133</v>
      </c>
      <c r="C14" s="71">
        <f t="shared" ref="C14:M14" si="2">SUM(C10:C13)</f>
        <v>36</v>
      </c>
      <c r="D14" s="71">
        <f t="shared" si="2"/>
        <v>125</v>
      </c>
      <c r="E14" s="71">
        <f t="shared" si="2"/>
        <v>41</v>
      </c>
      <c r="F14" s="71">
        <f t="shared" si="2"/>
        <v>100</v>
      </c>
      <c r="G14" s="71">
        <f t="shared" si="2"/>
        <v>47</v>
      </c>
      <c r="H14" s="71">
        <f t="shared" si="2"/>
        <v>96</v>
      </c>
      <c r="I14" s="71">
        <f t="shared" si="2"/>
        <v>24</v>
      </c>
      <c r="J14" s="71">
        <f t="shared" si="2"/>
        <v>113</v>
      </c>
      <c r="K14" s="71">
        <f t="shared" si="2"/>
        <v>36</v>
      </c>
      <c r="L14" s="71">
        <f t="shared" si="2"/>
        <v>90.990000000000009</v>
      </c>
      <c r="M14" s="71">
        <f t="shared" si="2"/>
        <v>125.89</v>
      </c>
      <c r="N14" s="71">
        <f>SUM(N10:N13)</f>
        <v>967.88</v>
      </c>
    </row>
    <row r="15" spans="1:14" x14ac:dyDescent="0.3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72" t="s">
        <v>25</v>
      </c>
      <c r="B16" s="73">
        <f>B7-B14</f>
        <v>-56.05</v>
      </c>
      <c r="C16" s="73">
        <f t="shared" ref="C16:M16" si="3">C7-C14</f>
        <v>43.95</v>
      </c>
      <c r="D16" s="73">
        <f t="shared" si="3"/>
        <v>-51.05</v>
      </c>
      <c r="E16" s="73">
        <f t="shared" si="3"/>
        <v>19.959999999999994</v>
      </c>
      <c r="F16" s="73">
        <f t="shared" si="3"/>
        <v>-55.03</v>
      </c>
      <c r="G16" s="73">
        <f t="shared" si="3"/>
        <v>0.96999999999999886</v>
      </c>
      <c r="H16" s="73">
        <f t="shared" si="3"/>
        <v>-6.0600000000000023</v>
      </c>
      <c r="I16" s="73">
        <f t="shared" si="3"/>
        <v>68.94</v>
      </c>
      <c r="J16" s="73">
        <f t="shared" si="3"/>
        <v>8.9200000000000017</v>
      </c>
      <c r="K16" s="73">
        <f t="shared" si="3"/>
        <v>101.91</v>
      </c>
      <c r="L16" s="73">
        <f t="shared" si="3"/>
        <v>65.91</v>
      </c>
      <c r="M16" s="73">
        <f t="shared" si="3"/>
        <v>65.989999999999995</v>
      </c>
      <c r="N16" s="73">
        <f>N7-N14</f>
        <v>208.35999999999979</v>
      </c>
    </row>
    <row r="17" spans="1:14" x14ac:dyDescent="0.3">
      <c r="A17" s="77" t="s">
        <v>26</v>
      </c>
      <c r="B17" s="74">
        <v>0.13</v>
      </c>
      <c r="C17" s="74">
        <v>0.13</v>
      </c>
      <c r="D17" s="74">
        <v>0.13</v>
      </c>
      <c r="E17" s="74">
        <v>0.13</v>
      </c>
      <c r="F17" s="74">
        <v>0.13</v>
      </c>
      <c r="G17" s="74">
        <v>0.13</v>
      </c>
      <c r="H17" s="74">
        <v>0.13</v>
      </c>
      <c r="I17" s="74">
        <v>0.13</v>
      </c>
      <c r="J17" s="74">
        <v>0.13</v>
      </c>
      <c r="K17" s="74">
        <v>0.13</v>
      </c>
      <c r="L17" s="74">
        <v>0.13</v>
      </c>
      <c r="M17" s="74">
        <v>0.13</v>
      </c>
      <c r="N17" s="74">
        <v>0.13</v>
      </c>
    </row>
    <row r="18" spans="1:14" s="28" customFormat="1" x14ac:dyDescent="0.3">
      <c r="A18" s="75" t="s">
        <v>27</v>
      </c>
      <c r="B18" s="76">
        <f>B16-B17</f>
        <v>-56.18</v>
      </c>
      <c r="C18" s="76">
        <f t="shared" ref="C18:L18" si="4">C16-C17</f>
        <v>43.82</v>
      </c>
      <c r="D18" s="76">
        <f t="shared" si="4"/>
        <v>-51.18</v>
      </c>
      <c r="E18" s="76">
        <f t="shared" si="4"/>
        <v>19.829999999999995</v>
      </c>
      <c r="F18" s="76">
        <f t="shared" si="4"/>
        <v>-55.160000000000004</v>
      </c>
      <c r="G18" s="76">
        <f t="shared" si="4"/>
        <v>0.83999999999999886</v>
      </c>
      <c r="H18" s="76">
        <f t="shared" si="4"/>
        <v>-6.1900000000000022</v>
      </c>
      <c r="I18" s="76">
        <f t="shared" si="4"/>
        <v>68.81</v>
      </c>
      <c r="J18" s="76">
        <f t="shared" si="4"/>
        <v>8.7900000000000009</v>
      </c>
      <c r="K18" s="76">
        <f t="shared" si="4"/>
        <v>101.78</v>
      </c>
      <c r="L18" s="76">
        <f t="shared" si="4"/>
        <v>65.78</v>
      </c>
      <c r="M18" s="76">
        <f>M16-M17</f>
        <v>65.86</v>
      </c>
      <c r="N18" s="76">
        <f>N16-N17</f>
        <v>208.22999999999979</v>
      </c>
    </row>
  </sheetData>
  <mergeCells count="3">
    <mergeCell ref="A1:N1"/>
    <mergeCell ref="A3:N3"/>
    <mergeCell ref="A9:N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DE60-0F88-4B9C-947D-EFA42E660EEA}">
  <dimension ref="A1:P142"/>
  <sheetViews>
    <sheetView workbookViewId="0">
      <selection activeCell="D24" sqref="D24"/>
    </sheetView>
  </sheetViews>
  <sheetFormatPr defaultColWidth="9.19921875" defaultRowHeight="13.2" x14ac:dyDescent="0.25"/>
  <cols>
    <col min="1" max="1" width="9.19921875" style="5"/>
    <col min="2" max="2" width="25.19921875" style="5" bestFit="1" customWidth="1"/>
    <col min="3" max="3" width="10.296875" style="17" bestFit="1" customWidth="1"/>
    <col min="4" max="4" width="24.69921875" style="19" bestFit="1" customWidth="1"/>
    <col min="5" max="6" width="10.296875" style="5" bestFit="1" customWidth="1"/>
    <col min="7" max="12" width="9.3984375" style="5" bestFit="1" customWidth="1"/>
    <col min="13" max="13" width="9.296875" style="5" customWidth="1"/>
    <col min="14" max="16" width="9.3984375" style="5" bestFit="1" customWidth="1"/>
    <col min="17" max="16384" width="9.19921875" style="5"/>
  </cols>
  <sheetData>
    <row r="1" spans="1:16" x14ac:dyDescent="0.25">
      <c r="C1" s="16" t="s">
        <v>51</v>
      </c>
      <c r="D1" s="31" t="s">
        <v>50</v>
      </c>
      <c r="E1" s="11">
        <v>45658</v>
      </c>
      <c r="F1" s="11">
        <v>45689</v>
      </c>
      <c r="G1" s="11">
        <v>45717</v>
      </c>
      <c r="H1" s="11">
        <v>45748</v>
      </c>
      <c r="I1" s="11">
        <v>45778</v>
      </c>
      <c r="J1" s="11">
        <v>45809</v>
      </c>
      <c r="K1" s="11">
        <v>45839</v>
      </c>
      <c r="L1" s="11">
        <v>45870</v>
      </c>
      <c r="M1" s="11">
        <v>45901</v>
      </c>
      <c r="N1" s="11">
        <v>45931</v>
      </c>
      <c r="O1" s="11">
        <v>45962</v>
      </c>
      <c r="P1" s="11">
        <v>45992</v>
      </c>
    </row>
    <row r="2" spans="1:16" x14ac:dyDescent="0.25">
      <c r="A2" s="8" t="s">
        <v>49</v>
      </c>
      <c r="B2" s="8"/>
      <c r="C2" s="30">
        <f>'Cash Flow Year 1'!P17</f>
        <v>5014.42</v>
      </c>
      <c r="D2" s="29"/>
      <c r="E2" s="10"/>
      <c r="F2" s="9">
        <f>E16</f>
        <v>-56.05</v>
      </c>
      <c r="G2" s="9">
        <f>F16</f>
        <v>-12.099999999999994</v>
      </c>
      <c r="H2" s="9">
        <f t="shared" ref="H2:P2" si="0">G16</f>
        <v>-63.149999999999991</v>
      </c>
      <c r="I2" s="9">
        <f t="shared" si="0"/>
        <v>-43.19</v>
      </c>
      <c r="J2" s="9">
        <f t="shared" si="0"/>
        <v>-98.22</v>
      </c>
      <c r="K2" s="9">
        <f t="shared" si="0"/>
        <v>-97.25</v>
      </c>
      <c r="L2" s="9">
        <f t="shared" si="0"/>
        <v>-103.31</v>
      </c>
      <c r="M2" s="9">
        <f t="shared" si="0"/>
        <v>-34.370000000000005</v>
      </c>
      <c r="N2" s="9">
        <f t="shared" si="0"/>
        <v>-25.450000000000003</v>
      </c>
      <c r="O2" s="9">
        <f t="shared" si="0"/>
        <v>76.459999999999994</v>
      </c>
      <c r="P2" s="9">
        <f t="shared" si="0"/>
        <v>142.37</v>
      </c>
    </row>
    <row r="3" spans="1:16" x14ac:dyDescent="0.25">
      <c r="A3" s="8" t="s">
        <v>48</v>
      </c>
      <c r="B3" s="8"/>
      <c r="C3" s="1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B4" s="5" t="s">
        <v>39</v>
      </c>
      <c r="C4" s="17">
        <v>15.99</v>
      </c>
      <c r="E4" s="7">
        <v>2</v>
      </c>
      <c r="F4" s="7">
        <v>3</v>
      </c>
      <c r="G4" s="7">
        <v>3</v>
      </c>
      <c r="H4" s="7">
        <v>1</v>
      </c>
      <c r="I4" s="7">
        <v>2</v>
      </c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5</v>
      </c>
      <c r="P4" s="7">
        <v>6</v>
      </c>
    </row>
    <row r="5" spans="1:16" x14ac:dyDescent="0.25">
      <c r="B5" s="5" t="s">
        <v>52</v>
      </c>
      <c r="C5" s="17">
        <v>12.99</v>
      </c>
      <c r="E5" s="7">
        <v>2</v>
      </c>
      <c r="F5" s="7">
        <v>1</v>
      </c>
      <c r="G5" s="7">
        <v>2</v>
      </c>
      <c r="H5" s="7">
        <v>2</v>
      </c>
      <c r="I5" s="7">
        <v>1</v>
      </c>
      <c r="J5" s="7">
        <v>1</v>
      </c>
      <c r="K5" s="7">
        <v>3</v>
      </c>
      <c r="L5" s="7">
        <v>2</v>
      </c>
      <c r="M5" s="7">
        <v>3</v>
      </c>
      <c r="N5" s="7">
        <v>3</v>
      </c>
      <c r="O5" s="7">
        <v>3</v>
      </c>
      <c r="P5" s="7">
        <v>3</v>
      </c>
    </row>
    <row r="6" spans="1:16" x14ac:dyDescent="0.25">
      <c r="B6" s="5" t="s">
        <v>53</v>
      </c>
      <c r="C6" s="17">
        <v>18.989999999999998</v>
      </c>
      <c r="E6" s="7">
        <v>1</v>
      </c>
      <c r="F6" s="7">
        <v>1</v>
      </c>
      <c r="G6" s="7">
        <v>0</v>
      </c>
      <c r="H6" s="7">
        <v>1</v>
      </c>
      <c r="I6" s="7">
        <v>0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2</v>
      </c>
      <c r="P6" s="7">
        <v>3</v>
      </c>
    </row>
    <row r="7" spans="1:16" x14ac:dyDescent="0.25">
      <c r="A7" s="87" t="s">
        <v>47</v>
      </c>
      <c r="B7" s="87"/>
      <c r="C7" s="87"/>
      <c r="D7" s="87"/>
      <c r="E7" s="23">
        <f>SUM($C$4*E4,$C$5*E5,$C$6*E6)</f>
        <v>76.95</v>
      </c>
      <c r="F7" s="23">
        <f t="shared" ref="F7:P7" si="1">SUM($C$4*F4,$C$5*F5,$C$6*F6)</f>
        <v>79.95</v>
      </c>
      <c r="G7" s="23">
        <f t="shared" si="1"/>
        <v>73.95</v>
      </c>
      <c r="H7" s="23">
        <f t="shared" si="1"/>
        <v>60.959999999999994</v>
      </c>
      <c r="I7" s="23">
        <f t="shared" si="1"/>
        <v>44.97</v>
      </c>
      <c r="J7" s="23">
        <f>SUM($C$4*J4,$C$5*J5,$C$6*J6)</f>
        <v>47.97</v>
      </c>
      <c r="K7" s="23">
        <f t="shared" si="1"/>
        <v>89.94</v>
      </c>
      <c r="L7" s="23">
        <f t="shared" si="1"/>
        <v>92.94</v>
      </c>
      <c r="M7" s="23">
        <f t="shared" si="1"/>
        <v>121.92</v>
      </c>
      <c r="N7" s="23">
        <f t="shared" si="1"/>
        <v>137.91</v>
      </c>
      <c r="O7" s="23">
        <f t="shared" si="1"/>
        <v>156.9</v>
      </c>
      <c r="P7" s="23">
        <f t="shared" si="1"/>
        <v>191.88</v>
      </c>
    </row>
    <row r="8" spans="1:16" x14ac:dyDescent="0.25">
      <c r="A8" s="8" t="s">
        <v>46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.6" x14ac:dyDescent="0.3">
      <c r="B9" s="5" t="s">
        <v>45</v>
      </c>
      <c r="E9" s="1">
        <v>33</v>
      </c>
      <c r="F9" s="1">
        <v>11</v>
      </c>
      <c r="G9" s="1">
        <v>23</v>
      </c>
      <c r="H9" s="1">
        <v>32</v>
      </c>
      <c r="I9" s="1">
        <v>23</v>
      </c>
      <c r="J9" s="1">
        <v>36</v>
      </c>
      <c r="K9" s="1">
        <v>20</v>
      </c>
      <c r="L9" s="1">
        <v>19</v>
      </c>
      <c r="M9" s="1">
        <v>23</v>
      </c>
      <c r="N9" s="1">
        <v>25</v>
      </c>
      <c r="O9" s="1">
        <v>13</v>
      </c>
      <c r="P9" s="1">
        <v>76</v>
      </c>
    </row>
    <row r="10" spans="1:16" ht="15.6" x14ac:dyDescent="0.3">
      <c r="B10" s="5" t="s">
        <v>57</v>
      </c>
      <c r="E10" s="1">
        <v>20</v>
      </c>
      <c r="F10" s="1">
        <v>20</v>
      </c>
      <c r="G10" s="1">
        <v>20</v>
      </c>
      <c r="H10" s="13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40</v>
      </c>
    </row>
    <row r="11" spans="1:16" ht="15.6" x14ac:dyDescent="0.3">
      <c r="B11" s="5" t="s">
        <v>44</v>
      </c>
      <c r="E11" s="1">
        <v>10</v>
      </c>
      <c r="F11" s="1">
        <v>5</v>
      </c>
      <c r="G11" s="1">
        <v>7</v>
      </c>
      <c r="H11" s="1">
        <v>9</v>
      </c>
      <c r="I11" s="1">
        <v>7</v>
      </c>
      <c r="J11" s="1">
        <v>11</v>
      </c>
      <c r="K11" s="1">
        <v>6</v>
      </c>
      <c r="L11" s="1">
        <v>5</v>
      </c>
      <c r="M11" s="1">
        <v>15</v>
      </c>
      <c r="N11" s="1">
        <v>11</v>
      </c>
      <c r="O11" s="1">
        <v>7.99</v>
      </c>
      <c r="P11" s="1">
        <v>9.89</v>
      </c>
    </row>
    <row r="12" spans="1:16" ht="15.6" x14ac:dyDescent="0.3">
      <c r="B12" s="5" t="s">
        <v>56</v>
      </c>
      <c r="E12" s="1">
        <v>70</v>
      </c>
      <c r="F12" s="1">
        <v>0</v>
      </c>
      <c r="G12" s="1">
        <v>75</v>
      </c>
      <c r="H12" s="1">
        <v>0</v>
      </c>
      <c r="I12" s="1">
        <v>70</v>
      </c>
      <c r="J12" s="1">
        <v>0</v>
      </c>
      <c r="K12" s="1">
        <v>70</v>
      </c>
      <c r="L12" s="1">
        <v>0</v>
      </c>
      <c r="M12" s="1">
        <v>75</v>
      </c>
      <c r="N12" s="1">
        <v>0</v>
      </c>
      <c r="O12" s="1">
        <v>70</v>
      </c>
      <c r="P12" s="1">
        <v>0</v>
      </c>
    </row>
    <row r="13" spans="1:16" x14ac:dyDescent="0.25">
      <c r="A13" s="8" t="s">
        <v>43</v>
      </c>
      <c r="B13" s="8"/>
      <c r="C13" s="5"/>
      <c r="D13" s="5"/>
      <c r="E13" s="23">
        <f t="shared" ref="E13:P13" si="2">SUM(E9:E12)</f>
        <v>133</v>
      </c>
      <c r="F13" s="23">
        <f t="shared" si="2"/>
        <v>36</v>
      </c>
      <c r="G13" s="23">
        <f t="shared" si="2"/>
        <v>125</v>
      </c>
      <c r="H13" s="23">
        <f t="shared" si="2"/>
        <v>41</v>
      </c>
      <c r="I13" s="23">
        <f t="shared" si="2"/>
        <v>100</v>
      </c>
      <c r="J13" s="23">
        <f t="shared" si="2"/>
        <v>47</v>
      </c>
      <c r="K13" s="23">
        <f t="shared" si="2"/>
        <v>96</v>
      </c>
      <c r="L13" s="23">
        <f t="shared" si="2"/>
        <v>24</v>
      </c>
      <c r="M13" s="23">
        <f t="shared" si="2"/>
        <v>113</v>
      </c>
      <c r="N13" s="23">
        <f t="shared" si="2"/>
        <v>36</v>
      </c>
      <c r="O13" s="23">
        <f t="shared" si="2"/>
        <v>90.990000000000009</v>
      </c>
      <c r="P13" s="23">
        <f t="shared" si="2"/>
        <v>125.89</v>
      </c>
    </row>
    <row r="14" spans="1:16" x14ac:dyDescent="0.25">
      <c r="A14" s="29" t="s">
        <v>42</v>
      </c>
      <c r="D14" s="5"/>
      <c r="E14" s="23">
        <f>E7-E13</f>
        <v>-56.05</v>
      </c>
      <c r="F14" s="23">
        <f t="shared" ref="F14:P14" si="3">F7-F13</f>
        <v>43.95</v>
      </c>
      <c r="G14" s="23">
        <f t="shared" si="3"/>
        <v>-51.05</v>
      </c>
      <c r="H14" s="23">
        <f t="shared" si="3"/>
        <v>19.959999999999994</v>
      </c>
      <c r="I14" s="23">
        <f t="shared" si="3"/>
        <v>-55.03</v>
      </c>
      <c r="J14" s="23">
        <f t="shared" si="3"/>
        <v>0.96999999999999886</v>
      </c>
      <c r="K14" s="23">
        <f t="shared" si="3"/>
        <v>-6.0600000000000023</v>
      </c>
      <c r="L14" s="23">
        <f t="shared" si="3"/>
        <v>68.94</v>
      </c>
      <c r="M14" s="23">
        <f t="shared" si="3"/>
        <v>8.9200000000000017</v>
      </c>
      <c r="N14" s="23">
        <f t="shared" si="3"/>
        <v>101.91</v>
      </c>
      <c r="O14" s="23">
        <f t="shared" si="3"/>
        <v>65.91</v>
      </c>
      <c r="P14" s="23">
        <f t="shared" si="3"/>
        <v>65.989999999999995</v>
      </c>
    </row>
    <row r="15" spans="1:16" x14ac:dyDescent="0.25"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3.8" thickBot="1" x14ac:dyDescent="0.3">
      <c r="D16" s="31" t="s">
        <v>41</v>
      </c>
      <c r="E16" s="24">
        <f t="shared" ref="E16:P16" si="4">E2+E14</f>
        <v>-56.05</v>
      </c>
      <c r="F16" s="24">
        <f t="shared" si="4"/>
        <v>-12.099999999999994</v>
      </c>
      <c r="G16" s="24">
        <f t="shared" si="4"/>
        <v>-63.149999999999991</v>
      </c>
      <c r="H16" s="24">
        <f t="shared" si="4"/>
        <v>-43.19</v>
      </c>
      <c r="I16" s="24">
        <f t="shared" si="4"/>
        <v>-98.22</v>
      </c>
      <c r="J16" s="24">
        <f t="shared" si="4"/>
        <v>-97.25</v>
      </c>
      <c r="K16" s="24">
        <f t="shared" si="4"/>
        <v>-103.31</v>
      </c>
      <c r="L16" s="24">
        <f t="shared" si="4"/>
        <v>-34.370000000000005</v>
      </c>
      <c r="M16" s="24">
        <f t="shared" si="4"/>
        <v>-25.450000000000003</v>
      </c>
      <c r="N16" s="24">
        <f t="shared" si="4"/>
        <v>76.459999999999994</v>
      </c>
      <c r="O16" s="24">
        <f t="shared" si="4"/>
        <v>142.37</v>
      </c>
      <c r="P16" s="24">
        <f t="shared" si="4"/>
        <v>208.36</v>
      </c>
    </row>
    <row r="17" spans="4:16" ht="13.8" thickTop="1" x14ac:dyDescent="0.25">
      <c r="D17" s="31" t="s">
        <v>40</v>
      </c>
      <c r="E17" s="17">
        <f>$C$2+E16</f>
        <v>4958.37</v>
      </c>
      <c r="F17" s="17">
        <f t="shared" ref="F17:P17" si="5">$C$2+F16</f>
        <v>5002.32</v>
      </c>
      <c r="G17" s="17">
        <f t="shared" si="5"/>
        <v>4951.2700000000004</v>
      </c>
      <c r="H17" s="17">
        <f t="shared" si="5"/>
        <v>4971.2300000000005</v>
      </c>
      <c r="I17" s="17">
        <f t="shared" si="5"/>
        <v>4916.2</v>
      </c>
      <c r="J17" s="17">
        <f t="shared" si="5"/>
        <v>4917.17</v>
      </c>
      <c r="K17" s="17">
        <f t="shared" si="5"/>
        <v>4911.1099999999997</v>
      </c>
      <c r="L17" s="17">
        <f t="shared" si="5"/>
        <v>4980.05</v>
      </c>
      <c r="M17" s="17">
        <f t="shared" si="5"/>
        <v>4988.97</v>
      </c>
      <c r="N17" s="17">
        <f t="shared" si="5"/>
        <v>5090.88</v>
      </c>
      <c r="O17" s="17">
        <f t="shared" si="5"/>
        <v>5156.79</v>
      </c>
      <c r="P17" s="17">
        <f t="shared" si="5"/>
        <v>5222.78</v>
      </c>
    </row>
    <row r="18" spans="4:16" x14ac:dyDescent="0.25"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4:16" x14ac:dyDescent="0.25"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4:16" x14ac:dyDescent="0.25"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4:16" x14ac:dyDescent="0.25"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4:16" x14ac:dyDescent="0.25"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4:16" x14ac:dyDescent="0.25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4:16" x14ac:dyDescent="0.25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4:16" x14ac:dyDescent="0.25"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4:16" x14ac:dyDescent="0.25"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4:16" x14ac:dyDescent="0.25"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4:16" x14ac:dyDescent="0.25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4:16" x14ac:dyDescent="0.25"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4:16" x14ac:dyDescent="0.25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4:16" x14ac:dyDescent="0.25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4:16" x14ac:dyDescent="0.2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5:16" x14ac:dyDescent="0.25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5:16" x14ac:dyDescent="0.25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5:16" x14ac:dyDescent="0.25"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5:16" x14ac:dyDescent="0.25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5:16" x14ac:dyDescent="0.25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5:16" x14ac:dyDescent="0.25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5:16" x14ac:dyDescent="0.25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5:16" x14ac:dyDescent="0.25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5:16" x14ac:dyDescent="0.25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5:16" x14ac:dyDescent="0.25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5:16" x14ac:dyDescent="0.25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5:16" x14ac:dyDescent="0.25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5:16" x14ac:dyDescent="0.25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5:16" x14ac:dyDescent="0.25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5:16" x14ac:dyDescent="0.25"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5:16" x14ac:dyDescent="0.2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5:16" x14ac:dyDescent="0.2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5:16" x14ac:dyDescent="0.2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5:16" x14ac:dyDescent="0.2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5:16" x14ac:dyDescent="0.2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5:16" x14ac:dyDescent="0.2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5:16" x14ac:dyDescent="0.2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5:16" x14ac:dyDescent="0.2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5:16" x14ac:dyDescent="0.2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5:16" x14ac:dyDescent="0.2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5:16" x14ac:dyDescent="0.2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5:16" x14ac:dyDescent="0.2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5:16" x14ac:dyDescent="0.2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5:16" x14ac:dyDescent="0.2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5:16" x14ac:dyDescent="0.2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5:16" x14ac:dyDescent="0.2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5:16" x14ac:dyDescent="0.2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5:16" x14ac:dyDescent="0.25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5:16" x14ac:dyDescent="0.2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5:16" x14ac:dyDescent="0.2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5:16" x14ac:dyDescent="0.25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5:16" x14ac:dyDescent="0.25"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5:16" x14ac:dyDescent="0.25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5:16" x14ac:dyDescent="0.25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5:16" x14ac:dyDescent="0.25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5:16" x14ac:dyDescent="0.25"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5:16" x14ac:dyDescent="0.25"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5:16" x14ac:dyDescent="0.25"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5:16" x14ac:dyDescent="0.25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5:16" x14ac:dyDescent="0.25"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5:16" x14ac:dyDescent="0.25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5:16" x14ac:dyDescent="0.25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5:16" x14ac:dyDescent="0.25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5:16" x14ac:dyDescent="0.25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5:16" x14ac:dyDescent="0.25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5:16" x14ac:dyDescent="0.25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5:16" x14ac:dyDescent="0.25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5:16" x14ac:dyDescent="0.25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5:16" x14ac:dyDescent="0.25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5:16" x14ac:dyDescent="0.25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5:16" x14ac:dyDescent="0.25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5:16" x14ac:dyDescent="0.25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5:16" x14ac:dyDescent="0.25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5:16" x14ac:dyDescent="0.25"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5:16" x14ac:dyDescent="0.25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5:16" x14ac:dyDescent="0.25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5:16" x14ac:dyDescent="0.25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5:16" x14ac:dyDescent="0.25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5:16" x14ac:dyDescent="0.25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5:16" x14ac:dyDescent="0.25"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5:16" x14ac:dyDescent="0.25"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5:16" x14ac:dyDescent="0.25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5:16" x14ac:dyDescent="0.25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5:16" x14ac:dyDescent="0.25"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5:16" x14ac:dyDescent="0.25"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5:16" x14ac:dyDescent="0.25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5:16" x14ac:dyDescent="0.25"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5:16" x14ac:dyDescent="0.25"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5:16" x14ac:dyDescent="0.25"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5:16" x14ac:dyDescent="0.25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5:16" x14ac:dyDescent="0.25"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5:16" x14ac:dyDescent="0.25"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5:16" x14ac:dyDescent="0.25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5:16" x14ac:dyDescent="0.25"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5:16" x14ac:dyDescent="0.25"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5:16" x14ac:dyDescent="0.25"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5:16" x14ac:dyDescent="0.25"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5:16" x14ac:dyDescent="0.25"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5:16" x14ac:dyDescent="0.25"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5:16" x14ac:dyDescent="0.25"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5:16" x14ac:dyDescent="0.25"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5:16" x14ac:dyDescent="0.25"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5:16" x14ac:dyDescent="0.25"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5:16" x14ac:dyDescent="0.25"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5:16" x14ac:dyDescent="0.25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5:16" x14ac:dyDescent="0.25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5:16" x14ac:dyDescent="0.25"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5:16" x14ac:dyDescent="0.25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5:16" x14ac:dyDescent="0.25"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5:16" x14ac:dyDescent="0.25"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5:16" x14ac:dyDescent="0.25"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5:16" x14ac:dyDescent="0.25"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5:16" x14ac:dyDescent="0.25"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5:16" x14ac:dyDescent="0.25"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5:16" x14ac:dyDescent="0.25"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5:16" x14ac:dyDescent="0.25"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5:16" x14ac:dyDescent="0.25"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5:16" x14ac:dyDescent="0.25"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5:16" x14ac:dyDescent="0.25"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5:16" x14ac:dyDescent="0.25"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5:16" x14ac:dyDescent="0.25"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5:16" x14ac:dyDescent="0.25"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5:16" x14ac:dyDescent="0.25"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5:16" x14ac:dyDescent="0.25"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5:16" x14ac:dyDescent="0.25"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</sheetData>
  <mergeCells count="1">
    <mergeCell ref="A7:D7"/>
  </mergeCells>
  <conditionalFormatting sqref="E16:P16">
    <cfRule type="cellIs" dxfId="4" priority="1" operator="lessThan">
      <formula>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D712-8C7D-45C3-B163-B4E429FF3E37}">
  <dimension ref="A1:N18"/>
  <sheetViews>
    <sheetView workbookViewId="0">
      <selection activeCell="L15" sqref="L15"/>
    </sheetView>
  </sheetViews>
  <sheetFormatPr defaultColWidth="11.19921875" defaultRowHeight="15.6" x14ac:dyDescent="0.3"/>
  <cols>
    <col min="1" max="1" width="26.296875" bestFit="1" customWidth="1"/>
    <col min="7" max="7" width="12.59765625" customWidth="1"/>
    <col min="8" max="8" width="13.3984375" customWidth="1"/>
    <col min="9" max="9" width="12.5" customWidth="1"/>
    <col min="10" max="10" width="12.09765625" customWidth="1"/>
    <col min="11" max="11" width="13.3984375" customWidth="1"/>
    <col min="12" max="12" width="13.19921875" customWidth="1"/>
    <col min="13" max="14" width="12.8984375" customWidth="1"/>
    <col min="15" max="16384" width="11.19921875" style="25"/>
  </cols>
  <sheetData>
    <row r="1" spans="1:14" x14ac:dyDescent="0.3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79" customFormat="1" x14ac:dyDescent="0.3">
      <c r="A2" s="78"/>
      <c r="B2" s="81" t="s">
        <v>3</v>
      </c>
      <c r="C2" s="81" t="s">
        <v>4</v>
      </c>
      <c r="D2" s="81" t="s">
        <v>5</v>
      </c>
      <c r="E2" s="81" t="s">
        <v>6</v>
      </c>
      <c r="F2" s="81" t="s">
        <v>7</v>
      </c>
      <c r="G2" s="81" t="s">
        <v>8</v>
      </c>
      <c r="H2" s="81" t="s">
        <v>9</v>
      </c>
      <c r="I2" s="81" t="s">
        <v>10</v>
      </c>
      <c r="J2" s="81" t="s">
        <v>11</v>
      </c>
      <c r="K2" s="81" t="s">
        <v>12</v>
      </c>
      <c r="L2" s="81" t="s">
        <v>13</v>
      </c>
      <c r="M2" s="81" t="s">
        <v>14</v>
      </c>
      <c r="N2" s="81" t="s">
        <v>15</v>
      </c>
    </row>
    <row r="3" spans="1:14" s="26" customFormat="1" x14ac:dyDescent="0.3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s="27" customFormat="1" x14ac:dyDescent="0.3">
      <c r="A4" s="5" t="s">
        <v>39</v>
      </c>
      <c r="B4" s="17">
        <f>'Cash Flow Year 3'!$C$4*'Cash Flow Year 3'!E4</f>
        <v>47.97</v>
      </c>
      <c r="C4" s="17">
        <f>'Cash Flow Year 3'!$C$4*'Cash Flow Year 3'!F4</f>
        <v>63.96</v>
      </c>
      <c r="D4" s="17">
        <f>'Cash Flow Year 3'!$C$4*'Cash Flow Year 3'!G4</f>
        <v>63.96</v>
      </c>
      <c r="E4" s="17">
        <f>'Cash Flow Year 3'!$C$4*'Cash Flow Year 3'!H4</f>
        <v>31.98</v>
      </c>
      <c r="F4" s="17">
        <f>'Cash Flow Year 3'!$C$4*'Cash Flow Year 3'!I4</f>
        <v>47.97</v>
      </c>
      <c r="G4" s="17">
        <f>'Cash Flow Year 3'!$C$4*'Cash Flow Year 3'!J4</f>
        <v>31.98</v>
      </c>
      <c r="H4" s="17">
        <f>'Cash Flow Year 3'!$C$4*'Cash Flow Year 3'!K4</f>
        <v>47.97</v>
      </c>
      <c r="I4" s="17">
        <f>'Cash Flow Year 3'!$C$4*'Cash Flow Year 3'!L4</f>
        <v>63.96</v>
      </c>
      <c r="J4" s="17">
        <f>'Cash Flow Year 3'!$C$4*'Cash Flow Year 3'!M4</f>
        <v>79.95</v>
      </c>
      <c r="K4" s="17">
        <f>'Cash Flow Year 3'!$C$4*'Cash Flow Year 3'!N4</f>
        <v>95.94</v>
      </c>
      <c r="L4" s="17">
        <f>'Cash Flow Year 3'!$C$4*'Cash Flow Year 3'!O4</f>
        <v>95.94</v>
      </c>
      <c r="M4" s="17">
        <f>'Cash Flow Year 3'!$C$4*'Cash Flow Year 3'!P4</f>
        <v>127.92</v>
      </c>
      <c r="N4" s="1">
        <f>SUM(B4:M4)</f>
        <v>799.49999999999989</v>
      </c>
    </row>
    <row r="5" spans="1:14" s="27" customFormat="1" x14ac:dyDescent="0.3">
      <c r="A5" s="5" t="s">
        <v>52</v>
      </c>
      <c r="B5" s="17">
        <f>'Cash Flow Year 3'!$C$5*'Cash Flow Year 3'!E5</f>
        <v>38.97</v>
      </c>
      <c r="C5" s="17">
        <f>'Cash Flow Year 3'!$C$5*'Cash Flow Year 3'!F5</f>
        <v>25.98</v>
      </c>
      <c r="D5" s="17">
        <f>'Cash Flow Year 3'!$C$5*'Cash Flow Year 3'!G5</f>
        <v>38.97</v>
      </c>
      <c r="E5" s="17">
        <f>'Cash Flow Year 3'!$C$5*'Cash Flow Year 3'!H5</f>
        <v>38.97</v>
      </c>
      <c r="F5" s="17">
        <f>'Cash Flow Year 3'!$C$5*'Cash Flow Year 3'!I5</f>
        <v>25.98</v>
      </c>
      <c r="G5" s="17">
        <f>'Cash Flow Year 3'!$C$5*'Cash Flow Year 3'!J5</f>
        <v>25.98</v>
      </c>
      <c r="H5" s="17">
        <f>'Cash Flow Year 3'!$C$5*'Cash Flow Year 3'!K5</f>
        <v>51.96</v>
      </c>
      <c r="I5" s="17">
        <f>'Cash Flow Year 3'!$C$5*'Cash Flow Year 3'!L5</f>
        <v>38.97</v>
      </c>
      <c r="J5" s="17">
        <f>'Cash Flow Year 3'!$C$5*'Cash Flow Year 3'!M5</f>
        <v>51.96</v>
      </c>
      <c r="K5" s="17">
        <f>'Cash Flow Year 3'!$C$5*'Cash Flow Year 3'!N5</f>
        <v>51.96</v>
      </c>
      <c r="L5" s="17">
        <f>'Cash Flow Year 3'!$C$5*'Cash Flow Year 3'!O5</f>
        <v>51.96</v>
      </c>
      <c r="M5" s="17">
        <f>'Cash Flow Year 3'!$C$5*'Cash Flow Year 3'!P5</f>
        <v>51.96</v>
      </c>
      <c r="N5" s="1">
        <f t="shared" ref="N5:N6" si="0">SUM(B5:M5)</f>
        <v>493.61999999999989</v>
      </c>
    </row>
    <row r="6" spans="1:14" s="27" customFormat="1" x14ac:dyDescent="0.3">
      <c r="A6" s="17" t="s">
        <v>53</v>
      </c>
      <c r="B6" s="17">
        <f>'Cash Flow Year 3'!$C$6*'Cash Flow Year 3'!E6</f>
        <v>37.979999999999997</v>
      </c>
      <c r="C6" s="17">
        <f>'Cash Flow Year 3'!$C$6*'Cash Flow Year 3'!F6</f>
        <v>37.979999999999997</v>
      </c>
      <c r="D6" s="17">
        <f>'Cash Flow Year 3'!$C$6*'Cash Flow Year 3'!G6</f>
        <v>18.989999999999998</v>
      </c>
      <c r="E6" s="17">
        <f>'Cash Flow Year 3'!$C$6*'Cash Flow Year 3'!H6</f>
        <v>37.979999999999997</v>
      </c>
      <c r="F6" s="17">
        <f>'Cash Flow Year 3'!$C$6*'Cash Flow Year 3'!I6</f>
        <v>18.989999999999998</v>
      </c>
      <c r="G6" s="17">
        <f>'Cash Flow Year 3'!$C$6*'Cash Flow Year 3'!J6</f>
        <v>37.979999999999997</v>
      </c>
      <c r="H6" s="17">
        <f>'Cash Flow Year 3'!$C$6*'Cash Flow Year 3'!K6</f>
        <v>37.979999999999997</v>
      </c>
      <c r="I6" s="17">
        <f>'Cash Flow Year 3'!$C$6*'Cash Flow Year 3'!L6</f>
        <v>37.979999999999997</v>
      </c>
      <c r="J6" s="17">
        <f>'Cash Flow Year 3'!$C$6*'Cash Flow Year 3'!M6</f>
        <v>37.979999999999997</v>
      </c>
      <c r="K6" s="17">
        <f>'Cash Flow Year 3'!$C$6*'Cash Flow Year 3'!N6</f>
        <v>37.979999999999997</v>
      </c>
      <c r="L6" s="17">
        <f>'Cash Flow Year 3'!$C$6*'Cash Flow Year 3'!O6</f>
        <v>56.97</v>
      </c>
      <c r="M6" s="17">
        <f>'Cash Flow Year 3'!$C$6*'Cash Flow Year 3'!P6</f>
        <v>75.959999999999994</v>
      </c>
      <c r="N6" s="1">
        <f t="shared" si="0"/>
        <v>474.74999999999994</v>
      </c>
    </row>
    <row r="7" spans="1:14" s="4" customFormat="1" x14ac:dyDescent="0.3">
      <c r="A7" s="70" t="s">
        <v>54</v>
      </c>
      <c r="B7" s="71">
        <f>SUM(B4:B6)</f>
        <v>124.91999999999999</v>
      </c>
      <c r="C7" s="71">
        <f t="shared" ref="C7:N7" si="1">SUM(C4:C6)</f>
        <v>127.91999999999999</v>
      </c>
      <c r="D7" s="71">
        <f t="shared" si="1"/>
        <v>121.92</v>
      </c>
      <c r="E7" s="71">
        <f t="shared" si="1"/>
        <v>108.93</v>
      </c>
      <c r="F7" s="71">
        <f t="shared" si="1"/>
        <v>92.94</v>
      </c>
      <c r="G7" s="71">
        <f t="shared" si="1"/>
        <v>95.94</v>
      </c>
      <c r="H7" s="71">
        <f t="shared" si="1"/>
        <v>137.91</v>
      </c>
      <c r="I7" s="71">
        <f t="shared" si="1"/>
        <v>140.91</v>
      </c>
      <c r="J7" s="71">
        <f t="shared" si="1"/>
        <v>169.89</v>
      </c>
      <c r="K7" s="71">
        <f t="shared" si="1"/>
        <v>185.88</v>
      </c>
      <c r="L7" s="71">
        <f t="shared" si="1"/>
        <v>204.87</v>
      </c>
      <c r="M7" s="71">
        <f t="shared" si="1"/>
        <v>255.83999999999997</v>
      </c>
      <c r="N7" s="71">
        <f t="shared" si="1"/>
        <v>1767.87</v>
      </c>
    </row>
    <row r="8" spans="1:14" x14ac:dyDescent="0.3">
      <c r="A8" s="1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26" customFormat="1" x14ac:dyDescent="0.3">
      <c r="A9" s="85" t="s">
        <v>2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4" x14ac:dyDescent="0.3">
      <c r="A10" s="5" t="s">
        <v>45</v>
      </c>
      <c r="B10" s="1">
        <v>23</v>
      </c>
      <c r="C10" s="1">
        <v>21</v>
      </c>
      <c r="D10" s="1">
        <v>11</v>
      </c>
      <c r="E10" s="1">
        <v>34</v>
      </c>
      <c r="F10" s="1">
        <v>13</v>
      </c>
      <c r="G10" s="1">
        <v>16</v>
      </c>
      <c r="H10" s="1">
        <v>10</v>
      </c>
      <c r="I10" s="1">
        <v>29</v>
      </c>
      <c r="J10" s="1">
        <v>13</v>
      </c>
      <c r="K10" s="1">
        <v>15</v>
      </c>
      <c r="L10" s="1">
        <v>25</v>
      </c>
      <c r="M10" s="1">
        <v>56</v>
      </c>
      <c r="N10" s="1">
        <f>SUM(B10:M10)</f>
        <v>266</v>
      </c>
    </row>
    <row r="11" spans="1:14" x14ac:dyDescent="0.3">
      <c r="A11" s="5" t="s">
        <v>57</v>
      </c>
      <c r="B11" s="1">
        <v>30</v>
      </c>
      <c r="C11" s="1">
        <v>30</v>
      </c>
      <c r="D11" s="1">
        <v>30</v>
      </c>
      <c r="E11" s="13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20</v>
      </c>
      <c r="L11" s="1">
        <v>30</v>
      </c>
      <c r="M11" s="1">
        <v>40</v>
      </c>
      <c r="N11" s="1">
        <f>SUM(B11:M11)</f>
        <v>180</v>
      </c>
    </row>
    <row r="12" spans="1:14" x14ac:dyDescent="0.3">
      <c r="A12" s="5" t="s">
        <v>44</v>
      </c>
      <c r="B12" s="1">
        <v>9</v>
      </c>
      <c r="C12" s="1">
        <v>8</v>
      </c>
      <c r="D12" s="1">
        <v>7</v>
      </c>
      <c r="E12" s="1">
        <v>9</v>
      </c>
      <c r="F12" s="1">
        <v>7</v>
      </c>
      <c r="G12" s="1">
        <v>4</v>
      </c>
      <c r="H12" s="1">
        <v>5</v>
      </c>
      <c r="I12" s="1">
        <v>3</v>
      </c>
      <c r="J12" s="1">
        <v>11</v>
      </c>
      <c r="K12" s="1">
        <v>9</v>
      </c>
      <c r="L12" s="1">
        <v>7</v>
      </c>
      <c r="M12" s="1">
        <v>8.35</v>
      </c>
      <c r="N12" s="1">
        <f>SUM(B12:M12)</f>
        <v>87.35</v>
      </c>
    </row>
    <row r="13" spans="1:14" x14ac:dyDescent="0.3">
      <c r="A13" s="5" t="s">
        <v>58</v>
      </c>
      <c r="B13" s="1">
        <v>0</v>
      </c>
      <c r="C13" s="1">
        <v>70</v>
      </c>
      <c r="D13" s="1">
        <v>0</v>
      </c>
      <c r="E13" s="1">
        <v>75</v>
      </c>
      <c r="F13" s="1">
        <v>0</v>
      </c>
      <c r="G13" s="1">
        <v>75</v>
      </c>
      <c r="H13" s="1">
        <v>0</v>
      </c>
      <c r="I13" s="1">
        <v>70</v>
      </c>
      <c r="J13" s="1">
        <v>0</v>
      </c>
      <c r="K13" s="1">
        <v>75</v>
      </c>
      <c r="L13" s="1">
        <v>0</v>
      </c>
      <c r="M13" s="1">
        <v>75</v>
      </c>
      <c r="N13" s="1">
        <f>SUM(B13:M13)</f>
        <v>440</v>
      </c>
    </row>
    <row r="14" spans="1:14" x14ac:dyDescent="0.3">
      <c r="A14" s="70" t="s">
        <v>24</v>
      </c>
      <c r="B14" s="71">
        <f>SUM(B10:B13)</f>
        <v>62</v>
      </c>
      <c r="C14" s="71">
        <f t="shared" ref="C14:M14" si="2">SUM(C10:C13)</f>
        <v>129</v>
      </c>
      <c r="D14" s="71">
        <f t="shared" si="2"/>
        <v>48</v>
      </c>
      <c r="E14" s="71">
        <f t="shared" si="2"/>
        <v>118</v>
      </c>
      <c r="F14" s="71">
        <f t="shared" si="2"/>
        <v>20</v>
      </c>
      <c r="G14" s="71">
        <f t="shared" si="2"/>
        <v>95</v>
      </c>
      <c r="H14" s="71">
        <f t="shared" si="2"/>
        <v>15</v>
      </c>
      <c r="I14" s="71">
        <f t="shared" si="2"/>
        <v>102</v>
      </c>
      <c r="J14" s="71">
        <f t="shared" si="2"/>
        <v>24</v>
      </c>
      <c r="K14" s="71">
        <f t="shared" si="2"/>
        <v>119</v>
      </c>
      <c r="L14" s="71">
        <f t="shared" si="2"/>
        <v>62</v>
      </c>
      <c r="M14" s="71">
        <f t="shared" si="2"/>
        <v>179.35</v>
      </c>
      <c r="N14" s="71">
        <f>SUM(N10:N13)</f>
        <v>973.35</v>
      </c>
    </row>
    <row r="15" spans="1:14" x14ac:dyDescent="0.3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72" t="s">
        <v>25</v>
      </c>
      <c r="B16" s="73">
        <f>B7-B14</f>
        <v>62.919999999999987</v>
      </c>
      <c r="C16" s="73">
        <f t="shared" ref="C16:M16" si="3">C7-C14</f>
        <v>-1.0800000000000125</v>
      </c>
      <c r="D16" s="73">
        <f t="shared" si="3"/>
        <v>73.92</v>
      </c>
      <c r="E16" s="73">
        <f t="shared" si="3"/>
        <v>-9.0699999999999932</v>
      </c>
      <c r="F16" s="73">
        <f t="shared" si="3"/>
        <v>72.94</v>
      </c>
      <c r="G16" s="73">
        <f t="shared" si="3"/>
        <v>0.93999999999999773</v>
      </c>
      <c r="H16" s="73">
        <f t="shared" si="3"/>
        <v>122.91</v>
      </c>
      <c r="I16" s="73">
        <f t="shared" si="3"/>
        <v>38.909999999999997</v>
      </c>
      <c r="J16" s="73">
        <f t="shared" si="3"/>
        <v>145.88999999999999</v>
      </c>
      <c r="K16" s="73">
        <f t="shared" si="3"/>
        <v>66.88</v>
      </c>
      <c r="L16" s="73">
        <f t="shared" si="3"/>
        <v>142.87</v>
      </c>
      <c r="M16" s="73">
        <f t="shared" si="3"/>
        <v>76.489999999999981</v>
      </c>
      <c r="N16" s="73">
        <f>N7-N14</f>
        <v>794.51999999999987</v>
      </c>
    </row>
    <row r="17" spans="1:14" x14ac:dyDescent="0.3">
      <c r="A17" s="77" t="s">
        <v>26</v>
      </c>
      <c r="B17" s="74">
        <v>0.13</v>
      </c>
      <c r="C17" s="74">
        <v>0.13</v>
      </c>
      <c r="D17" s="74">
        <v>0.13</v>
      </c>
      <c r="E17" s="74">
        <v>0.13</v>
      </c>
      <c r="F17" s="74">
        <v>0.13</v>
      </c>
      <c r="G17" s="74">
        <v>0.13</v>
      </c>
      <c r="H17" s="74">
        <v>0.13</v>
      </c>
      <c r="I17" s="74">
        <v>0.13</v>
      </c>
      <c r="J17" s="74">
        <v>0.13</v>
      </c>
      <c r="K17" s="74">
        <v>0.13</v>
      </c>
      <c r="L17" s="74">
        <v>0.13</v>
      </c>
      <c r="M17" s="74">
        <v>0.13</v>
      </c>
      <c r="N17" s="74">
        <v>0.13</v>
      </c>
    </row>
    <row r="18" spans="1:14" s="28" customFormat="1" x14ac:dyDescent="0.3">
      <c r="A18" s="75" t="s">
        <v>27</v>
      </c>
      <c r="B18" s="76">
        <f>B16-B17</f>
        <v>62.789999999999985</v>
      </c>
      <c r="C18" s="76">
        <f t="shared" ref="C18:L18" si="4">C16-C17</f>
        <v>-1.2100000000000124</v>
      </c>
      <c r="D18" s="76">
        <f t="shared" si="4"/>
        <v>73.790000000000006</v>
      </c>
      <c r="E18" s="76">
        <f t="shared" si="4"/>
        <v>-9.199999999999994</v>
      </c>
      <c r="F18" s="76">
        <f t="shared" si="4"/>
        <v>72.81</v>
      </c>
      <c r="G18" s="76">
        <f t="shared" si="4"/>
        <v>0.80999999999999772</v>
      </c>
      <c r="H18" s="76">
        <f t="shared" si="4"/>
        <v>122.78</v>
      </c>
      <c r="I18" s="76">
        <f t="shared" si="4"/>
        <v>38.779999999999994</v>
      </c>
      <c r="J18" s="76">
        <f t="shared" si="4"/>
        <v>145.76</v>
      </c>
      <c r="K18" s="76">
        <f t="shared" si="4"/>
        <v>66.75</v>
      </c>
      <c r="L18" s="76">
        <f t="shared" si="4"/>
        <v>142.74</v>
      </c>
      <c r="M18" s="76">
        <f>M16-M17</f>
        <v>76.359999999999985</v>
      </c>
      <c r="N18" s="76">
        <f>N16-N17</f>
        <v>794.38999999999987</v>
      </c>
    </row>
  </sheetData>
  <mergeCells count="3">
    <mergeCell ref="A1:N1"/>
    <mergeCell ref="A3:N3"/>
    <mergeCell ref="A9:N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4946-2058-499E-A35B-35300B15B1A1}">
  <dimension ref="A1:P142"/>
  <sheetViews>
    <sheetView workbookViewId="0">
      <selection activeCell="G23" sqref="G23"/>
    </sheetView>
  </sheetViews>
  <sheetFormatPr defaultColWidth="9.19921875" defaultRowHeight="13.2" x14ac:dyDescent="0.25"/>
  <cols>
    <col min="1" max="1" width="9.19921875" style="5"/>
    <col min="2" max="2" width="25.19921875" style="5" bestFit="1" customWidth="1"/>
    <col min="3" max="3" width="10.296875" style="17" bestFit="1" customWidth="1"/>
    <col min="4" max="4" width="24.69921875" style="19" bestFit="1" customWidth="1"/>
    <col min="5" max="6" width="10.296875" style="5" bestFit="1" customWidth="1"/>
    <col min="7" max="12" width="9.3984375" style="5" bestFit="1" customWidth="1"/>
    <col min="13" max="13" width="9.296875" style="5" customWidth="1"/>
    <col min="14" max="16" width="9.3984375" style="5" bestFit="1" customWidth="1"/>
    <col min="17" max="16384" width="9.19921875" style="5"/>
  </cols>
  <sheetData>
    <row r="1" spans="1:16" x14ac:dyDescent="0.25">
      <c r="C1" s="16" t="s">
        <v>51</v>
      </c>
      <c r="D1" s="31" t="s">
        <v>50</v>
      </c>
      <c r="E1" s="11">
        <v>45658</v>
      </c>
      <c r="F1" s="11">
        <v>45689</v>
      </c>
      <c r="G1" s="11">
        <v>45717</v>
      </c>
      <c r="H1" s="11">
        <v>45748</v>
      </c>
      <c r="I1" s="11">
        <v>45778</v>
      </c>
      <c r="J1" s="11">
        <v>45809</v>
      </c>
      <c r="K1" s="11">
        <v>45839</v>
      </c>
      <c r="L1" s="11">
        <v>45870</v>
      </c>
      <c r="M1" s="11">
        <v>45901</v>
      </c>
      <c r="N1" s="11">
        <v>45931</v>
      </c>
      <c r="O1" s="11">
        <v>45962</v>
      </c>
      <c r="P1" s="11">
        <v>45992</v>
      </c>
    </row>
    <row r="2" spans="1:16" x14ac:dyDescent="0.25">
      <c r="A2" s="8" t="s">
        <v>49</v>
      </c>
      <c r="B2" s="8"/>
      <c r="C2" s="30">
        <f>'Cash Flow Year 2'!P17</f>
        <v>5222.78</v>
      </c>
      <c r="D2" s="29"/>
      <c r="E2" s="10"/>
      <c r="F2" s="9">
        <f>E16</f>
        <v>62.919999999999987</v>
      </c>
      <c r="G2" s="9">
        <f>F16</f>
        <v>61.839999999999975</v>
      </c>
      <c r="H2" s="9">
        <f t="shared" ref="H2:P2" si="0">G16</f>
        <v>135.76</v>
      </c>
      <c r="I2" s="9">
        <f t="shared" si="0"/>
        <v>126.69</v>
      </c>
      <c r="J2" s="9">
        <f t="shared" si="0"/>
        <v>199.63</v>
      </c>
      <c r="K2" s="9">
        <f t="shared" si="0"/>
        <v>200.57</v>
      </c>
      <c r="L2" s="9">
        <f t="shared" si="0"/>
        <v>323.48</v>
      </c>
      <c r="M2" s="9">
        <f t="shared" si="0"/>
        <v>362.39</v>
      </c>
      <c r="N2" s="9">
        <f t="shared" si="0"/>
        <v>508.28</v>
      </c>
      <c r="O2" s="9">
        <f t="shared" si="0"/>
        <v>575.16</v>
      </c>
      <c r="P2" s="9">
        <f t="shared" si="0"/>
        <v>718.03</v>
      </c>
    </row>
    <row r="3" spans="1:16" x14ac:dyDescent="0.25">
      <c r="A3" s="8" t="s">
        <v>48</v>
      </c>
      <c r="B3" s="8"/>
      <c r="C3" s="1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B4" s="5" t="s">
        <v>39</v>
      </c>
      <c r="C4" s="17">
        <v>15.99</v>
      </c>
      <c r="E4" s="7">
        <v>3</v>
      </c>
      <c r="F4" s="7">
        <v>4</v>
      </c>
      <c r="G4" s="7">
        <v>4</v>
      </c>
      <c r="H4" s="7">
        <v>2</v>
      </c>
      <c r="I4" s="7">
        <v>3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6</v>
      </c>
      <c r="P4" s="7">
        <v>8</v>
      </c>
    </row>
    <row r="5" spans="1:16" x14ac:dyDescent="0.25">
      <c r="B5" s="5" t="s">
        <v>52</v>
      </c>
      <c r="C5" s="17">
        <v>12.99</v>
      </c>
      <c r="E5" s="7">
        <v>3</v>
      </c>
      <c r="F5" s="7">
        <v>2</v>
      </c>
      <c r="G5" s="7">
        <v>3</v>
      </c>
      <c r="H5" s="7">
        <v>3</v>
      </c>
      <c r="I5" s="7">
        <v>2</v>
      </c>
      <c r="J5" s="7">
        <v>2</v>
      </c>
      <c r="K5" s="7">
        <v>4</v>
      </c>
      <c r="L5" s="7">
        <v>3</v>
      </c>
      <c r="M5" s="7">
        <v>4</v>
      </c>
      <c r="N5" s="7">
        <v>4</v>
      </c>
      <c r="O5" s="7">
        <v>4</v>
      </c>
      <c r="P5" s="7">
        <v>4</v>
      </c>
    </row>
    <row r="6" spans="1:16" x14ac:dyDescent="0.25">
      <c r="B6" s="5" t="s">
        <v>53</v>
      </c>
      <c r="C6" s="17">
        <v>18.989999999999998</v>
      </c>
      <c r="E6" s="7">
        <v>2</v>
      </c>
      <c r="F6" s="7">
        <v>2</v>
      </c>
      <c r="G6" s="7">
        <v>1</v>
      </c>
      <c r="H6" s="7">
        <v>2</v>
      </c>
      <c r="I6" s="7">
        <v>1</v>
      </c>
      <c r="J6" s="7">
        <v>2</v>
      </c>
      <c r="K6" s="7">
        <v>2</v>
      </c>
      <c r="L6" s="7">
        <v>2</v>
      </c>
      <c r="M6" s="7">
        <v>2</v>
      </c>
      <c r="N6" s="7">
        <v>2</v>
      </c>
      <c r="O6" s="7">
        <v>3</v>
      </c>
      <c r="P6" s="7">
        <v>4</v>
      </c>
    </row>
    <row r="7" spans="1:16" x14ac:dyDescent="0.25">
      <c r="A7" s="87" t="s">
        <v>47</v>
      </c>
      <c r="B7" s="87"/>
      <c r="C7" s="87"/>
      <c r="D7" s="87"/>
      <c r="E7" s="23">
        <f>SUM($C$4*E4,$C$5*E5,$C$6*E6)</f>
        <v>124.91999999999999</v>
      </c>
      <c r="F7" s="23">
        <f t="shared" ref="F7:P7" si="1">SUM($C$4*F4,$C$5*F5,$C$6*F6)</f>
        <v>127.91999999999999</v>
      </c>
      <c r="G7" s="23">
        <f t="shared" si="1"/>
        <v>121.92</v>
      </c>
      <c r="H7" s="23">
        <f t="shared" si="1"/>
        <v>108.93</v>
      </c>
      <c r="I7" s="23">
        <f t="shared" si="1"/>
        <v>92.94</v>
      </c>
      <c r="J7" s="23">
        <f>SUM($C$4*J4,$C$5*J5,$C$6*J6)</f>
        <v>95.94</v>
      </c>
      <c r="K7" s="23">
        <f t="shared" si="1"/>
        <v>137.91</v>
      </c>
      <c r="L7" s="23">
        <f t="shared" si="1"/>
        <v>140.91</v>
      </c>
      <c r="M7" s="23">
        <f t="shared" si="1"/>
        <v>169.89</v>
      </c>
      <c r="N7" s="23">
        <f t="shared" si="1"/>
        <v>185.88</v>
      </c>
      <c r="O7" s="23">
        <f t="shared" si="1"/>
        <v>204.87</v>
      </c>
      <c r="P7" s="23">
        <f t="shared" si="1"/>
        <v>255.83999999999997</v>
      </c>
    </row>
    <row r="8" spans="1:16" x14ac:dyDescent="0.25">
      <c r="A8" s="8" t="s">
        <v>46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.6" x14ac:dyDescent="0.3">
      <c r="B9" s="5" t="s">
        <v>45</v>
      </c>
      <c r="E9" s="1">
        <v>23</v>
      </c>
      <c r="F9" s="1">
        <v>21</v>
      </c>
      <c r="G9" s="1">
        <v>11</v>
      </c>
      <c r="H9" s="1">
        <v>34</v>
      </c>
      <c r="I9" s="1">
        <v>13</v>
      </c>
      <c r="J9" s="1">
        <v>16</v>
      </c>
      <c r="K9" s="1">
        <v>10</v>
      </c>
      <c r="L9" s="1">
        <v>29</v>
      </c>
      <c r="M9" s="1">
        <v>13</v>
      </c>
      <c r="N9" s="1">
        <v>15</v>
      </c>
      <c r="O9" s="1">
        <v>25</v>
      </c>
      <c r="P9" s="1">
        <v>56</v>
      </c>
    </row>
    <row r="10" spans="1:16" ht="15.6" x14ac:dyDescent="0.3">
      <c r="B10" s="5" t="s">
        <v>57</v>
      </c>
      <c r="E10" s="1">
        <v>30</v>
      </c>
      <c r="F10" s="1">
        <v>30</v>
      </c>
      <c r="G10" s="1">
        <v>30</v>
      </c>
      <c r="H10" s="13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20</v>
      </c>
      <c r="O10" s="1">
        <v>30</v>
      </c>
      <c r="P10" s="1">
        <v>40</v>
      </c>
    </row>
    <row r="11" spans="1:16" ht="15.6" x14ac:dyDescent="0.3">
      <c r="B11" s="5" t="s">
        <v>44</v>
      </c>
      <c r="E11" s="1">
        <v>9</v>
      </c>
      <c r="F11" s="1">
        <v>8</v>
      </c>
      <c r="G11" s="1">
        <v>7</v>
      </c>
      <c r="H11" s="1">
        <v>9</v>
      </c>
      <c r="I11" s="1">
        <v>7</v>
      </c>
      <c r="J11" s="1">
        <v>4</v>
      </c>
      <c r="K11" s="1">
        <v>5</v>
      </c>
      <c r="L11" s="1">
        <v>3</v>
      </c>
      <c r="M11" s="1">
        <v>11</v>
      </c>
      <c r="N11" s="1">
        <v>9</v>
      </c>
      <c r="O11" s="1">
        <v>7</v>
      </c>
      <c r="P11" s="1">
        <v>8.35</v>
      </c>
    </row>
    <row r="12" spans="1:16" ht="15.6" x14ac:dyDescent="0.3">
      <c r="B12" s="5" t="s">
        <v>56</v>
      </c>
      <c r="E12" s="1">
        <v>0</v>
      </c>
      <c r="F12" s="1">
        <v>70</v>
      </c>
      <c r="G12" s="1">
        <v>0</v>
      </c>
      <c r="H12" s="1">
        <v>75</v>
      </c>
      <c r="I12" s="1">
        <v>0</v>
      </c>
      <c r="J12" s="1">
        <v>75</v>
      </c>
      <c r="K12" s="1">
        <v>0</v>
      </c>
      <c r="L12" s="1">
        <v>70</v>
      </c>
      <c r="M12" s="1">
        <v>0</v>
      </c>
      <c r="N12" s="1">
        <v>75</v>
      </c>
      <c r="O12" s="1">
        <v>0</v>
      </c>
      <c r="P12" s="1">
        <v>75</v>
      </c>
    </row>
    <row r="13" spans="1:16" x14ac:dyDescent="0.25">
      <c r="A13" s="8" t="s">
        <v>43</v>
      </c>
      <c r="B13" s="8"/>
      <c r="C13" s="5"/>
      <c r="D13" s="5"/>
      <c r="E13" s="23">
        <f t="shared" ref="E13:P13" si="2">SUM(E9:E12)</f>
        <v>62</v>
      </c>
      <c r="F13" s="23">
        <f t="shared" si="2"/>
        <v>129</v>
      </c>
      <c r="G13" s="23">
        <f t="shared" si="2"/>
        <v>48</v>
      </c>
      <c r="H13" s="23">
        <f t="shared" si="2"/>
        <v>118</v>
      </c>
      <c r="I13" s="23">
        <f t="shared" si="2"/>
        <v>20</v>
      </c>
      <c r="J13" s="23">
        <f t="shared" si="2"/>
        <v>95</v>
      </c>
      <c r="K13" s="23">
        <f t="shared" si="2"/>
        <v>15</v>
      </c>
      <c r="L13" s="23">
        <f t="shared" si="2"/>
        <v>102</v>
      </c>
      <c r="M13" s="23">
        <f t="shared" si="2"/>
        <v>24</v>
      </c>
      <c r="N13" s="23">
        <f t="shared" si="2"/>
        <v>119</v>
      </c>
      <c r="O13" s="23">
        <f t="shared" si="2"/>
        <v>62</v>
      </c>
      <c r="P13" s="23">
        <f t="shared" si="2"/>
        <v>179.35</v>
      </c>
    </row>
    <row r="14" spans="1:16" x14ac:dyDescent="0.25">
      <c r="A14" s="29" t="s">
        <v>42</v>
      </c>
      <c r="D14" s="5"/>
      <c r="E14" s="23">
        <f>E7-E13</f>
        <v>62.919999999999987</v>
      </c>
      <c r="F14" s="23">
        <f t="shared" ref="F14:P14" si="3">F7-F13</f>
        <v>-1.0800000000000125</v>
      </c>
      <c r="G14" s="23">
        <f t="shared" si="3"/>
        <v>73.92</v>
      </c>
      <c r="H14" s="23">
        <f t="shared" si="3"/>
        <v>-9.0699999999999932</v>
      </c>
      <c r="I14" s="23">
        <f t="shared" si="3"/>
        <v>72.94</v>
      </c>
      <c r="J14" s="23">
        <f t="shared" si="3"/>
        <v>0.93999999999999773</v>
      </c>
      <c r="K14" s="23">
        <f t="shared" si="3"/>
        <v>122.91</v>
      </c>
      <c r="L14" s="23">
        <f t="shared" si="3"/>
        <v>38.909999999999997</v>
      </c>
      <c r="M14" s="23">
        <f t="shared" si="3"/>
        <v>145.88999999999999</v>
      </c>
      <c r="N14" s="23">
        <f t="shared" si="3"/>
        <v>66.88</v>
      </c>
      <c r="O14" s="23">
        <f t="shared" si="3"/>
        <v>142.87</v>
      </c>
      <c r="P14" s="23">
        <f t="shared" si="3"/>
        <v>76.489999999999981</v>
      </c>
    </row>
    <row r="15" spans="1:16" x14ac:dyDescent="0.25"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3.8" thickBot="1" x14ac:dyDescent="0.3">
      <c r="D16" s="31" t="s">
        <v>41</v>
      </c>
      <c r="E16" s="24">
        <f t="shared" ref="E16:P16" si="4">E2+E14</f>
        <v>62.919999999999987</v>
      </c>
      <c r="F16" s="24">
        <f t="shared" si="4"/>
        <v>61.839999999999975</v>
      </c>
      <c r="G16" s="24">
        <f t="shared" si="4"/>
        <v>135.76</v>
      </c>
      <c r="H16" s="24">
        <f t="shared" si="4"/>
        <v>126.69</v>
      </c>
      <c r="I16" s="24">
        <f t="shared" si="4"/>
        <v>199.63</v>
      </c>
      <c r="J16" s="24">
        <f t="shared" si="4"/>
        <v>200.57</v>
      </c>
      <c r="K16" s="24">
        <f t="shared" si="4"/>
        <v>323.48</v>
      </c>
      <c r="L16" s="24">
        <f t="shared" si="4"/>
        <v>362.39</v>
      </c>
      <c r="M16" s="24">
        <f t="shared" si="4"/>
        <v>508.28</v>
      </c>
      <c r="N16" s="24">
        <f t="shared" si="4"/>
        <v>575.16</v>
      </c>
      <c r="O16" s="24">
        <f t="shared" si="4"/>
        <v>718.03</v>
      </c>
      <c r="P16" s="24">
        <f t="shared" si="4"/>
        <v>794.52</v>
      </c>
    </row>
    <row r="17" spans="4:16" ht="13.8" thickTop="1" x14ac:dyDescent="0.25">
      <c r="D17" s="31" t="s">
        <v>40</v>
      </c>
      <c r="E17" s="17">
        <f>$C$2+E16</f>
        <v>5285.7</v>
      </c>
      <c r="F17" s="17">
        <f t="shared" ref="F17:P17" si="5">$C$2+F16</f>
        <v>5284.62</v>
      </c>
      <c r="G17" s="17">
        <f t="shared" si="5"/>
        <v>5358.54</v>
      </c>
      <c r="H17" s="17">
        <f t="shared" si="5"/>
        <v>5349.4699999999993</v>
      </c>
      <c r="I17" s="17">
        <f t="shared" si="5"/>
        <v>5422.41</v>
      </c>
      <c r="J17" s="17">
        <f t="shared" si="5"/>
        <v>5423.3499999999995</v>
      </c>
      <c r="K17" s="17">
        <f t="shared" si="5"/>
        <v>5546.26</v>
      </c>
      <c r="L17" s="17">
        <f t="shared" si="5"/>
        <v>5585.17</v>
      </c>
      <c r="M17" s="17">
        <f t="shared" si="5"/>
        <v>5731.0599999999995</v>
      </c>
      <c r="N17" s="17">
        <f t="shared" si="5"/>
        <v>5797.94</v>
      </c>
      <c r="O17" s="17">
        <f t="shared" si="5"/>
        <v>5940.8099999999995</v>
      </c>
      <c r="P17" s="17">
        <f t="shared" si="5"/>
        <v>6017.2999999999993</v>
      </c>
    </row>
    <row r="18" spans="4:16" x14ac:dyDescent="0.25"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4:16" x14ac:dyDescent="0.25"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4:16" x14ac:dyDescent="0.25"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4:16" x14ac:dyDescent="0.25"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4:16" x14ac:dyDescent="0.25"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4:16" x14ac:dyDescent="0.25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4:16" x14ac:dyDescent="0.25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4:16" x14ac:dyDescent="0.25"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4:16" x14ac:dyDescent="0.25"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4:16" x14ac:dyDescent="0.25"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4:16" x14ac:dyDescent="0.25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4:16" x14ac:dyDescent="0.25"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4:16" x14ac:dyDescent="0.25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4:16" x14ac:dyDescent="0.25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4:16" x14ac:dyDescent="0.2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5:16" x14ac:dyDescent="0.25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5:16" x14ac:dyDescent="0.25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5:16" x14ac:dyDescent="0.25"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5:16" x14ac:dyDescent="0.25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5:16" x14ac:dyDescent="0.25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5:16" x14ac:dyDescent="0.25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5:16" x14ac:dyDescent="0.25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5:16" x14ac:dyDescent="0.25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5:16" x14ac:dyDescent="0.25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5:16" x14ac:dyDescent="0.25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5:16" x14ac:dyDescent="0.25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5:16" x14ac:dyDescent="0.25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5:16" x14ac:dyDescent="0.25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5:16" x14ac:dyDescent="0.25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5:16" x14ac:dyDescent="0.25"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5:16" x14ac:dyDescent="0.2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5:16" x14ac:dyDescent="0.2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5:16" x14ac:dyDescent="0.2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5:16" x14ac:dyDescent="0.2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5:16" x14ac:dyDescent="0.2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5:16" x14ac:dyDescent="0.2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5:16" x14ac:dyDescent="0.2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5:16" x14ac:dyDescent="0.2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5:16" x14ac:dyDescent="0.2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5:16" x14ac:dyDescent="0.2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5:16" x14ac:dyDescent="0.2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5:16" x14ac:dyDescent="0.2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5:16" x14ac:dyDescent="0.2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5:16" x14ac:dyDescent="0.2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5:16" x14ac:dyDescent="0.2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5:16" x14ac:dyDescent="0.2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5:16" x14ac:dyDescent="0.2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5:16" x14ac:dyDescent="0.25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5:16" x14ac:dyDescent="0.2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5:16" x14ac:dyDescent="0.2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5:16" x14ac:dyDescent="0.25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5:16" x14ac:dyDescent="0.25"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5:16" x14ac:dyDescent="0.25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5:16" x14ac:dyDescent="0.25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5:16" x14ac:dyDescent="0.25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5:16" x14ac:dyDescent="0.25"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5:16" x14ac:dyDescent="0.25"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5:16" x14ac:dyDescent="0.25"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5:16" x14ac:dyDescent="0.25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5:16" x14ac:dyDescent="0.25"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5:16" x14ac:dyDescent="0.25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5:16" x14ac:dyDescent="0.25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5:16" x14ac:dyDescent="0.25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5:16" x14ac:dyDescent="0.25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5:16" x14ac:dyDescent="0.25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5:16" x14ac:dyDescent="0.25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5:16" x14ac:dyDescent="0.25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5:16" x14ac:dyDescent="0.25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5:16" x14ac:dyDescent="0.25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5:16" x14ac:dyDescent="0.25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5:16" x14ac:dyDescent="0.25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5:16" x14ac:dyDescent="0.25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5:16" x14ac:dyDescent="0.25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5:16" x14ac:dyDescent="0.25"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5:16" x14ac:dyDescent="0.25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5:16" x14ac:dyDescent="0.25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5:16" x14ac:dyDescent="0.25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5:16" x14ac:dyDescent="0.25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5:16" x14ac:dyDescent="0.25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5:16" x14ac:dyDescent="0.25"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5:16" x14ac:dyDescent="0.25"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5:16" x14ac:dyDescent="0.25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5:16" x14ac:dyDescent="0.25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5:16" x14ac:dyDescent="0.25"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5:16" x14ac:dyDescent="0.25"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5:16" x14ac:dyDescent="0.25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5:16" x14ac:dyDescent="0.25"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5:16" x14ac:dyDescent="0.25"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5:16" x14ac:dyDescent="0.25"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5:16" x14ac:dyDescent="0.25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5:16" x14ac:dyDescent="0.25"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5:16" x14ac:dyDescent="0.25"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5:16" x14ac:dyDescent="0.25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5:16" x14ac:dyDescent="0.25"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5:16" x14ac:dyDescent="0.25"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5:16" x14ac:dyDescent="0.25"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5:16" x14ac:dyDescent="0.25"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5:16" x14ac:dyDescent="0.25"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5:16" x14ac:dyDescent="0.25"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5:16" x14ac:dyDescent="0.25"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5:16" x14ac:dyDescent="0.25"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5:16" x14ac:dyDescent="0.25"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5:16" x14ac:dyDescent="0.25"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5:16" x14ac:dyDescent="0.25"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5:16" x14ac:dyDescent="0.25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5:16" x14ac:dyDescent="0.25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5:16" x14ac:dyDescent="0.25"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5:16" x14ac:dyDescent="0.25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5:16" x14ac:dyDescent="0.25"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5:16" x14ac:dyDescent="0.25"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5:16" x14ac:dyDescent="0.25"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5:16" x14ac:dyDescent="0.25"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5:16" x14ac:dyDescent="0.25"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5:16" x14ac:dyDescent="0.25"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5:16" x14ac:dyDescent="0.25"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5:16" x14ac:dyDescent="0.25"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5:16" x14ac:dyDescent="0.25"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5:16" x14ac:dyDescent="0.25"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5:16" x14ac:dyDescent="0.25"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5:16" x14ac:dyDescent="0.25"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5:16" x14ac:dyDescent="0.25"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5:16" x14ac:dyDescent="0.25"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5:16" x14ac:dyDescent="0.25"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5:16" x14ac:dyDescent="0.25"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5:16" x14ac:dyDescent="0.25"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</sheetData>
  <mergeCells count="1">
    <mergeCell ref="A7:D7"/>
  </mergeCells>
  <conditionalFormatting sqref="E16:P16">
    <cfRule type="cellIs" dxfId="3" priority="1" operator="lessThan">
      <formula>#REF!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0D5A2-3B06-4CBA-9438-353DDEFF5C99}">
  <sheetPr>
    <tabColor theme="3" tint="0.499984740745262"/>
    <pageSetUpPr autoPageBreaks="0" fitToPage="1"/>
  </sheetPr>
  <dimension ref="A1:F11"/>
  <sheetViews>
    <sheetView showGridLines="0" workbookViewId="0">
      <selection activeCell="C9" sqref="C9"/>
    </sheetView>
  </sheetViews>
  <sheetFormatPr defaultColWidth="10.296875" defaultRowHeight="30" customHeight="1" x14ac:dyDescent="0.3"/>
  <cols>
    <col min="1" max="1" width="3.09765625" style="33" customWidth="1"/>
    <col min="2" max="2" width="46.8984375" style="33" customWidth="1"/>
    <col min="3" max="3" width="22.5" style="33" customWidth="1"/>
    <col min="4" max="4" width="21.59765625" style="33" customWidth="1"/>
    <col min="5" max="5" width="22.5" style="33" customWidth="1"/>
    <col min="6" max="6" width="3.09765625" style="33" customWidth="1"/>
    <col min="7" max="16384" width="10.296875" style="33"/>
  </cols>
  <sheetData>
    <row r="1" spans="1:6" ht="20.100000000000001" customHeight="1" x14ac:dyDescent="0.3"/>
    <row r="2" spans="1:6" ht="69.900000000000006" customHeight="1" x14ac:dyDescent="0.85">
      <c r="A2" s="34"/>
      <c r="B2" s="35" t="s">
        <v>61</v>
      </c>
      <c r="C2" s="34"/>
      <c r="D2" s="34"/>
      <c r="E2" s="34"/>
      <c r="F2" s="34"/>
    </row>
    <row r="3" spans="1:6" s="40" customFormat="1" ht="30" customHeight="1" x14ac:dyDescent="0.3">
      <c r="A3" s="36"/>
      <c r="B3" s="37"/>
      <c r="C3" s="59" t="str">
        <f ca="1">"FY-"&amp;YEAR(TODAY())</f>
        <v>FY-2024</v>
      </c>
      <c r="D3" s="68" t="str">
        <f ca="1">"FY-"&amp;YEAR(TODAY())+1</f>
        <v>FY-2025</v>
      </c>
      <c r="E3" s="68" t="str">
        <f ca="1">"FY-"&amp;YEAR(TODAY())+2</f>
        <v>FY-2026</v>
      </c>
      <c r="F3" s="36"/>
    </row>
    <row r="4" spans="1:6" s="40" customFormat="1" ht="30" customHeight="1" x14ac:dyDescent="0.3">
      <c r="A4" s="36"/>
      <c r="B4" s="41" t="s">
        <v>62</v>
      </c>
      <c r="C4" s="48" t="s">
        <v>63</v>
      </c>
      <c r="D4" s="47" t="s">
        <v>79</v>
      </c>
      <c r="E4" s="47" t="s">
        <v>80</v>
      </c>
      <c r="F4" s="36"/>
    </row>
    <row r="5" spans="1:6" s="40" customFormat="1" ht="30" customHeight="1" x14ac:dyDescent="0.3">
      <c r="A5" s="36"/>
      <c r="B5" s="42" t="s">
        <v>64</v>
      </c>
      <c r="C5" s="65">
        <f>Assets[[#Totals],[CURRENT YEAR]]</f>
        <v>5918.42</v>
      </c>
      <c r="D5" s="65">
        <f>Assets[[#Totals],[YEAR1]]</f>
        <v>6190.66</v>
      </c>
      <c r="E5" s="65">
        <f>Assets[[#Totals],[YEAR2]]</f>
        <v>6990.65</v>
      </c>
      <c r="F5" s="36"/>
    </row>
    <row r="6" spans="1:6" s="40" customFormat="1" ht="30" customHeight="1" x14ac:dyDescent="0.3">
      <c r="A6" s="36"/>
      <c r="B6" s="42" t="s">
        <v>67</v>
      </c>
      <c r="C6" s="65">
        <f>Liabilities[[#Totals],[CURRENT YEAR]]</f>
        <v>904</v>
      </c>
      <c r="D6" s="65">
        <f>Liabilities[[#Totals],[YEAR1]]</f>
        <v>967.88</v>
      </c>
      <c r="E6" s="65">
        <f>Liabilities[[#Totals],[YEAR2]]</f>
        <v>973.35</v>
      </c>
      <c r="F6" s="36"/>
    </row>
    <row r="7" spans="1:6" s="40" customFormat="1" ht="30" customHeight="1" x14ac:dyDescent="0.3">
      <c r="A7" s="36"/>
      <c r="B7" s="42" t="s">
        <v>69</v>
      </c>
      <c r="C7" s="65">
        <f>C5-C6</f>
        <v>5014.42</v>
      </c>
      <c r="D7" s="65">
        <f t="shared" ref="D7:E7" si="0">D5-D6</f>
        <v>5222.78</v>
      </c>
      <c r="E7" s="65">
        <f t="shared" si="0"/>
        <v>6017.2999999999993</v>
      </c>
      <c r="F7" s="36"/>
    </row>
    <row r="8" spans="1:6" ht="30" customHeight="1" x14ac:dyDescent="0.3">
      <c r="A8" s="34"/>
      <c r="B8" s="43" t="s">
        <v>70</v>
      </c>
      <c r="C8" s="66">
        <f>C5</f>
        <v>5918.42</v>
      </c>
      <c r="D8" s="66">
        <f t="shared" ref="D8:E8" si="1">D5</f>
        <v>6190.66</v>
      </c>
      <c r="E8" s="66">
        <f t="shared" si="1"/>
        <v>6990.65</v>
      </c>
      <c r="F8" s="34"/>
    </row>
    <row r="9" spans="1:6" ht="30" customHeight="1" x14ac:dyDescent="0.3">
      <c r="A9" s="34"/>
      <c r="B9" s="43" t="s">
        <v>71</v>
      </c>
      <c r="C9" s="66">
        <f>C7+C6</f>
        <v>5918.42</v>
      </c>
      <c r="D9" s="66">
        <f>D7+D6</f>
        <v>6190.66</v>
      </c>
      <c r="E9" s="66">
        <f>E7+E6</f>
        <v>6990.65</v>
      </c>
      <c r="F9" s="34"/>
    </row>
    <row r="10" spans="1:6" ht="30" customHeight="1" x14ac:dyDescent="0.3">
      <c r="A10" s="34"/>
      <c r="B10" s="44" t="s">
        <v>72</v>
      </c>
      <c r="C10" s="67">
        <f>C8-C9</f>
        <v>0</v>
      </c>
      <c r="D10" s="67">
        <f t="shared" ref="D10:E10" si="2">D8-D9</f>
        <v>0</v>
      </c>
      <c r="E10" s="67">
        <f t="shared" si="2"/>
        <v>0</v>
      </c>
      <c r="F10" s="34"/>
    </row>
    <row r="11" spans="1:6" ht="30" customHeight="1" x14ac:dyDescent="0.3">
      <c r="A11" s="34"/>
      <c r="B11" s="34"/>
      <c r="C11" s="34"/>
      <c r="D11" s="34"/>
      <c r="E11" s="34"/>
      <c r="F11" s="34"/>
    </row>
  </sheetData>
  <sheetProtection insertColumns="0" insertRows="0" deleteColumns="0" deleteRows="0" selectLockedCells="1"/>
  <phoneticPr fontId="2" type="noConversion"/>
  <conditionalFormatting sqref="C9:E9">
    <cfRule type="expression" dxfId="2" priority="1">
      <formula>$C$9&gt;$C$8</formula>
    </cfRule>
    <cfRule type="expression" dxfId="1" priority="2">
      <formula>$C$9&lt;$C$8</formula>
    </cfRule>
    <cfRule type="expression" dxfId="0" priority="3">
      <formula>$C$9=$C$8</formula>
    </cfRule>
  </conditionalFormatting>
  <dataValidations count="10">
    <dataValidation allowBlank="1" showInputMessage="1" showErrorMessage="1" prompt="Enter comparison year 2 in this cell" sqref="D3:E3" xr:uid="{4B43D490-D057-4F5D-8405-1F00779A9894}"/>
    <dataValidation allowBlank="1" showInputMessage="1" showErrorMessage="1" prompt="Enter comparison year 1 in this cell" sqref="C3" xr:uid="{3320FCF5-34A6-4151-9870-E0EE6A671CE6}"/>
    <dataValidation allowBlank="1" showInputMessage="1" showErrorMessage="1" prompt="Select Asset Type in this column. Year comparison values will automatically update. Press ALT+DOWN ARROW to open the drop-down list, then ENTER to make selection" sqref="B4" xr:uid="{805674B9-8932-48EB-92D5-59AA61F0F4A8}"/>
    <dataValidation allowBlank="1" showInputMessage="1" showErrorMessage="1" prompt="Title of this worksheet is in this cell" sqref="B2" xr:uid="{C25CE90E-3E93-4F9B-9A51-EDC473222F60}"/>
    <dataValidation allowBlank="1" showInputMessage="1" showErrorMessage="1" prompt="Balance is automatically calculated in cells at right" sqref="B10" xr:uid="{878C9217-82B3-4B7D-8ABB-FF1D5C32B14A}"/>
    <dataValidation allowBlank="1" showInputMessage="1" showErrorMessage="1" prompt="Total Liabilities &amp; Stockholder Equity are automatically calculated in cells at right. Flag turns green to indicate zero or positive balance, and red to indicate negative balance" sqref="B9" xr:uid="{6402E495-09E6-4D84-9EE9-56F3486B17E0}"/>
    <dataValidation allowBlank="1" showInputMessage="1" showErrorMessage="1" prompt="Total Assets are automatically calculated in cells at right" sqref="B8" xr:uid="{4747AFCA-337E-4C1F-8278-F9B3E060768C}"/>
    <dataValidation allowBlank="1" showInputMessage="1" showErrorMessage="1" prompt="Create a balance sheet in this workbook. Enter Assets &amp; Liabilities in each worksheet. Total Assets, Total Liabilities, &amp; Balance are automatically calculated in this worksheet" sqref="A1" xr:uid="{A91CC20E-0E56-4753-972A-8ED4080309F8}"/>
    <dataValidation allowBlank="1" showInputMessage="1" showErrorMessage="1" prompt="Enter Asset amounts for the above year in this column under this heading" sqref="C4:E4" xr:uid="{9C1C1C96-FA5F-4FC8-907A-25E702ED0BC6}"/>
    <dataValidation type="list" errorStyle="warning" allowBlank="1" showInputMessage="1" showErrorMessage="1" error="Select entry from the list. Select CANCEL, then press ALT+DOWN ARROW to open the drop-down list, then ENTER to make selection" sqref="B5:B7" xr:uid="{C4700956-A3B1-4748-A8FB-5746BD477CBF}">
      <formula1>INDIRECT("Categories[Categories]")</formula1>
    </dataValidation>
  </dataValidations>
  <printOptions horizontalCentered="1"/>
  <pageMargins left="0.7" right="0.7" top="0.75" bottom="0.75" header="0.3" footer="0.3"/>
  <pageSetup scale="92" fitToHeight="0" orientation="portrait" r:id="rId1"/>
  <headerFooter differentFirst="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6B2F45CA-57E6-4917-994E-31EED83D88C9}">
            <x14:iconSet iconSet="3Flags" custom="1">
              <x14:cfvo type="percent">
                <xm:f>0</xm:f>
              </x14:cfvo>
              <x14:cfvo type="num">
                <xm:f>$C$8</xm:f>
              </x14:cfvo>
              <x14:cfvo type="num" gte="0">
                <xm:f>$C$8</xm:f>
              </x14:cfvo>
              <x14:cfIcon iconSet="3Flags" iconId="0"/>
              <x14:cfIcon iconSet="3Flags" iconId="2"/>
              <x14:cfIcon iconSet="3Flags" iconId="0"/>
            </x14:iconSet>
          </x14:cfRule>
          <xm:sqref>C9:E9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706C-8D7D-4FF5-85FA-230F0C1B75C1}">
  <sheetPr>
    <tabColor theme="3" tint="0.499984740745262"/>
    <pageSetUpPr autoPageBreaks="0" fitToPage="1"/>
  </sheetPr>
  <dimension ref="A1:G8"/>
  <sheetViews>
    <sheetView showGridLines="0" workbookViewId="0">
      <selection activeCell="D10" sqref="D10"/>
    </sheetView>
  </sheetViews>
  <sheetFormatPr defaultColWidth="10.296875" defaultRowHeight="30" customHeight="1" x14ac:dyDescent="0.3"/>
  <cols>
    <col min="1" max="1" width="3.09765625" style="33" customWidth="1"/>
    <col min="2" max="2" width="29.296875" style="33" customWidth="1"/>
    <col min="3" max="3" width="40.296875" style="33" customWidth="1"/>
    <col min="4" max="6" width="20.5" style="33" customWidth="1"/>
    <col min="7" max="7" width="3.09765625" style="33" customWidth="1"/>
    <col min="8" max="16384" width="10.296875" style="33"/>
  </cols>
  <sheetData>
    <row r="1" spans="1:7" ht="20.100000000000001" customHeight="1" x14ac:dyDescent="0.3"/>
    <row r="2" spans="1:7" s="45" customFormat="1" ht="69.900000000000006" customHeight="1" x14ac:dyDescent="0.85">
      <c r="A2" s="46"/>
      <c r="B2" s="52" t="s">
        <v>75</v>
      </c>
      <c r="C2" s="51"/>
      <c r="D2" s="51"/>
      <c r="E2" s="51"/>
      <c r="F2" s="51"/>
      <c r="G2" s="46"/>
    </row>
    <row r="3" spans="1:7" s="45" customFormat="1" ht="30" customHeight="1" x14ac:dyDescent="0.3">
      <c r="A3" s="46"/>
      <c r="B3" s="50"/>
      <c r="C3" s="50"/>
      <c r="D3" s="38" t="str">
        <f ca="1">"FY-"&amp;YEAR(TODAY())</f>
        <v>FY-2024</v>
      </c>
      <c r="E3" s="39" t="str">
        <f ca="1">"FY-"&amp;YEAR(TODAY())+1</f>
        <v>FY-2025</v>
      </c>
      <c r="F3" s="39" t="str">
        <f ca="1">"FY-"&amp;YEAR(TODAY())+2</f>
        <v>FY-2026</v>
      </c>
      <c r="G3" s="46"/>
    </row>
    <row r="4" spans="1:7" s="45" customFormat="1" ht="30" customHeight="1" x14ac:dyDescent="0.3">
      <c r="A4" s="46"/>
      <c r="B4" s="49" t="s">
        <v>62</v>
      </c>
      <c r="C4" s="49" t="s">
        <v>74</v>
      </c>
      <c r="D4" s="48" t="s">
        <v>63</v>
      </c>
      <c r="E4" s="47" t="s">
        <v>79</v>
      </c>
      <c r="F4" s="47" t="s">
        <v>80</v>
      </c>
      <c r="G4" s="46"/>
    </row>
    <row r="5" spans="1:7" s="45" customFormat="1" ht="30" customHeight="1" x14ac:dyDescent="0.3">
      <c r="A5" s="46"/>
      <c r="B5" s="42" t="s">
        <v>64</v>
      </c>
      <c r="C5" s="42" t="s">
        <v>73</v>
      </c>
      <c r="D5" s="61">
        <f>'Cash Flow Year 1'!$C$2</f>
        <v>5000</v>
      </c>
      <c r="E5" s="61">
        <f>'Cash Flow Year 2'!$C$2</f>
        <v>5014.42</v>
      </c>
      <c r="F5" s="61">
        <f>'Cash Flow Year 3'!$C$2</f>
        <v>5222.78</v>
      </c>
      <c r="G5" s="46"/>
    </row>
    <row r="6" spans="1:7" s="45" customFormat="1" ht="30" customHeight="1" x14ac:dyDescent="0.3">
      <c r="A6" s="46"/>
      <c r="B6" s="42" t="s">
        <v>64</v>
      </c>
      <c r="C6" s="42" t="s">
        <v>83</v>
      </c>
      <c r="D6" s="62">
        <f>'Income Statement Year 1 '!$N$7</f>
        <v>918.42</v>
      </c>
      <c r="E6" s="62">
        <f>'Income Statement Year 2'!$N$7</f>
        <v>1176.2399999999998</v>
      </c>
      <c r="F6" s="62">
        <f>'Income Statement Year 3'!$N$7</f>
        <v>1767.87</v>
      </c>
      <c r="G6" s="46"/>
    </row>
    <row r="7" spans="1:7" ht="30" customHeight="1" x14ac:dyDescent="0.3">
      <c r="A7" s="34"/>
      <c r="B7" s="58" t="s">
        <v>70</v>
      </c>
      <c r="C7" s="58"/>
      <c r="D7" s="63">
        <f>SUBTOTAL(109,Assets[CURRENT YEAR])</f>
        <v>5918.42</v>
      </c>
      <c r="E7" s="64">
        <f>SUBTOTAL(109,Assets[YEAR1])</f>
        <v>6190.66</v>
      </c>
      <c r="F7" s="64">
        <f>SUBTOTAL(109,Assets[YEAR2])</f>
        <v>6990.65</v>
      </c>
      <c r="G7" s="34"/>
    </row>
    <row r="8" spans="1:7" ht="30" customHeight="1" x14ac:dyDescent="0.3">
      <c r="A8" s="34"/>
      <c r="B8" s="34"/>
      <c r="C8" s="34"/>
      <c r="D8" s="34"/>
      <c r="E8" s="34"/>
      <c r="F8" s="34"/>
      <c r="G8" s="34"/>
    </row>
  </sheetData>
  <sheetProtection insertColumns="0" insertRows="0" deleteColumns="0" deleteRows="0" selectLockedCells="1"/>
  <dataValidations xWindow="1072" yWindow="650" count="8">
    <dataValidation allowBlank="1" showInputMessage="1" showErrorMessage="1" prompt="Comparison year 1 is automatically updated in this cell" sqref="D3" xr:uid="{00000000-0002-0000-0100-000009000000}"/>
    <dataValidation allowBlank="1" showInputMessage="1" showErrorMessage="1" prompt="Comparison year 2 is automatically updated in this cell" sqref="E3:F3" xr:uid="{00000000-0002-0000-0100-000008000000}"/>
    <dataValidation allowBlank="1" showInputMessage="1" showErrorMessage="1" prompt="Enter Asset amounts for the above year in this column under this heading" sqref="D4:F4 D6:F6" xr:uid="{870FBBEA-3B85-490F-8CCF-9A10F74E83D8}"/>
    <dataValidation allowBlank="1" showInputMessage="1" showErrorMessage="1" prompt="Select Asset Type in this column under this heading. Press ALT+DOWN ARROW to open the drop-down list, then ENTER to make selection. Use heading filters to find specific entries" sqref="B4" xr:uid="{00000000-0002-0000-0100-000003000000}"/>
    <dataValidation allowBlank="1" showInputMessage="1" showErrorMessage="1" prompt="Enter Description in this column under this heading" sqref="C4" xr:uid="{00000000-0002-0000-0100-000002000000}"/>
    <dataValidation allowBlank="1" showInputMessage="1" showErrorMessage="1" prompt="Title of this worksheet is in this cell" sqref="B2" xr:uid="{00000000-0002-0000-0100-000001000000}"/>
    <dataValidation allowBlank="1" showInputMessage="1" showErrorMessage="1" prompt="Create a list of Assets comparing financial years in this worksheet. Total Assets are automatically calculated at the end of the Assets table" sqref="A1" xr:uid="{00000000-0002-0000-0100-000000000000}"/>
    <dataValidation type="list" errorStyle="warning" allowBlank="1" showInputMessage="1" showErrorMessage="1" error="Select entry from the list. Select CANCEL, then press ALT+DOWN ARROW to open the drop-down list, then ENTER to make selection" sqref="B5:B6" xr:uid="{00000000-0002-0000-0100-000005000000}">
      <formula1>INDIRECT("Categories[Categories]")</formula1>
    </dataValidation>
  </dataValidations>
  <printOptions horizontalCentered="1"/>
  <pageMargins left="0.7" right="0.7" top="0.75" bottom="0.75" header="0.3" footer="0.3"/>
  <pageSetup scale="74" fitToHeight="0" orientation="portrait" r:id="rId1"/>
  <headerFooter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Start Up Costs </vt:lpstr>
      <vt:lpstr>Income Statement Year 1 </vt:lpstr>
      <vt:lpstr>Cash Flow Year 1</vt:lpstr>
      <vt:lpstr>Income Statement Year 2</vt:lpstr>
      <vt:lpstr>Cash Flow Year 2</vt:lpstr>
      <vt:lpstr>Income Statement Year 3</vt:lpstr>
      <vt:lpstr>Cash Flow Year 3</vt:lpstr>
      <vt:lpstr>Balance Sheet Summary</vt:lpstr>
      <vt:lpstr>Assets</vt:lpstr>
      <vt:lpstr>Liabilities</vt:lpstr>
      <vt:lpstr>Categories</vt:lpstr>
      <vt:lpstr>ColumnTitle2</vt:lpstr>
      <vt:lpstr>ColumnTitle3</vt:lpstr>
      <vt:lpstr>FY_YEAR</vt:lpstr>
      <vt:lpstr>Assets!Print_Titles</vt:lpstr>
      <vt:lpstr>'Balance Sheet Summary'!Print_Titles</vt:lpstr>
      <vt:lpstr>'Categories'!Print_Titles</vt:lpstr>
      <vt:lpstr>Liabilities!Print_Titles</vt:lpstr>
      <vt:lpstr>RowTitleRegion1..D12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Skeena Diversity English</cp:lastModifiedBy>
  <cp:lastPrinted>2024-03-18T01:57:43Z</cp:lastPrinted>
  <dcterms:created xsi:type="dcterms:W3CDTF">2022-03-19T15:50:25Z</dcterms:created>
  <dcterms:modified xsi:type="dcterms:W3CDTF">2024-03-18T02:02:28Z</dcterms:modified>
</cp:coreProperties>
</file>